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PPUcka\Private\Manuela\Documents\FINANCIJE\2024\IZVRŠENJE FINANCIJSKOG PLANA\2. Izvršenje financijskog plana od 01-12.2024\"/>
    </mc:Choice>
  </mc:AlternateContent>
  <xr:revisionPtr revIDLastSave="0" documentId="13_ncr:1_{F8AC3F72-BFBC-4EFA-952D-DB613BD01541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NASLOVNICA" sheetId="9" r:id="rId1"/>
    <sheet name="SAŽETAK" sheetId="1" r:id="rId2"/>
    <sheet name=" Račun prihoda i rashoda" sheetId="3" r:id="rId3"/>
    <sheet name="Rashodi prema izvorima finan" sheetId="5" r:id="rId4"/>
    <sheet name="Rashodi prema funkcijskoj k " sheetId="8" r:id="rId5"/>
    <sheet name="POSEBNI DIO" sheetId="7" r:id="rId6"/>
  </sheets>
  <definedNames>
    <definedName name="_xlnm.Print_Area" localSheetId="2">' Račun prihoda i rashoda'!$A$1:$M$113</definedName>
    <definedName name="_xlnm.Print_Area" localSheetId="0">NASLOVNICA!$A$1:$K$51</definedName>
    <definedName name="_xlnm.Print_Area" localSheetId="4">'Rashodi prema funkcijskoj k '!$A$1:$I$10</definedName>
    <definedName name="_xlnm.Print_Area" localSheetId="3">'Rashodi prema izvorima finan'!$A$1:$I$52</definedName>
    <definedName name="_xlnm.Print_Area" localSheetId="1">SAŽETAK!$A$1:$M$29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4" i="7" l="1"/>
  <c r="J102" i="7"/>
  <c r="J101" i="7"/>
  <c r="M44" i="3"/>
  <c r="H43" i="3"/>
  <c r="I43" i="3"/>
  <c r="J43" i="3"/>
  <c r="K43" i="3"/>
  <c r="M43" i="3" s="1"/>
  <c r="G43" i="3"/>
  <c r="J159" i="7"/>
  <c r="J158" i="7"/>
  <c r="J153" i="7"/>
  <c r="J152" i="7"/>
  <c r="J151" i="7"/>
  <c r="J150" i="7"/>
  <c r="J149" i="7"/>
  <c r="J146" i="7"/>
  <c r="J143" i="7"/>
  <c r="J141" i="7"/>
  <c r="J140" i="7"/>
  <c r="J139" i="7"/>
  <c r="J138" i="7"/>
  <c r="J130" i="7"/>
  <c r="J128" i="7"/>
  <c r="J127" i="7"/>
  <c r="J123" i="7"/>
  <c r="J122" i="7"/>
  <c r="J121" i="7"/>
  <c r="J119" i="7"/>
  <c r="J118" i="7"/>
  <c r="J117" i="7"/>
  <c r="J116" i="7"/>
  <c r="J115" i="7"/>
  <c r="J111" i="7"/>
  <c r="J109" i="7"/>
  <c r="J107" i="7"/>
  <c r="J105" i="7"/>
  <c r="J99" i="7"/>
  <c r="J97" i="7"/>
  <c r="J96" i="7"/>
  <c r="J93" i="7"/>
  <c r="J91" i="7"/>
  <c r="J90" i="7"/>
  <c r="J89" i="7"/>
  <c r="J86" i="7"/>
  <c r="J85" i="7"/>
  <c r="J84" i="7"/>
  <c r="J83" i="7"/>
  <c r="J63" i="7"/>
  <c r="J51" i="7"/>
  <c r="J48" i="7"/>
  <c r="J32" i="7"/>
  <c r="I22" i="5"/>
  <c r="I23" i="5"/>
  <c r="I24" i="5"/>
  <c r="I26" i="5"/>
  <c r="I29" i="5"/>
  <c r="I30" i="5"/>
  <c r="I31" i="5"/>
  <c r="I32" i="5"/>
  <c r="I35" i="5"/>
  <c r="I36" i="5"/>
  <c r="I37" i="5"/>
  <c r="I43" i="5"/>
  <c r="I44" i="5"/>
  <c r="I47" i="5"/>
  <c r="H47" i="5"/>
  <c r="H43" i="5"/>
  <c r="H18" i="5"/>
  <c r="M55" i="3"/>
  <c r="M57" i="3"/>
  <c r="M59" i="3"/>
  <c r="M62" i="3"/>
  <c r="M63" i="3"/>
  <c r="M64" i="3"/>
  <c r="M66" i="3"/>
  <c r="M67" i="3"/>
  <c r="M68" i="3"/>
  <c r="M69" i="3"/>
  <c r="M70" i="3"/>
  <c r="M71" i="3"/>
  <c r="M73" i="3"/>
  <c r="M74" i="3"/>
  <c r="M75" i="3"/>
  <c r="M76" i="3"/>
  <c r="M77" i="3"/>
  <c r="M78" i="3"/>
  <c r="M79" i="3"/>
  <c r="M80" i="3"/>
  <c r="M81" i="3"/>
  <c r="M83" i="3"/>
  <c r="M84" i="3"/>
  <c r="M85" i="3"/>
  <c r="M86" i="3"/>
  <c r="M87" i="3"/>
  <c r="M88" i="3"/>
  <c r="M91" i="3"/>
  <c r="M94" i="3"/>
  <c r="M101" i="3"/>
  <c r="M104" i="3"/>
  <c r="M105" i="3"/>
  <c r="M106" i="3"/>
  <c r="M108" i="3"/>
  <c r="L55" i="3"/>
  <c r="L57" i="3"/>
  <c r="L59" i="3"/>
  <c r="L62" i="3"/>
  <c r="L63" i="3"/>
  <c r="L66" i="3"/>
  <c r="L67" i="3"/>
  <c r="L68" i="3"/>
  <c r="L69" i="3"/>
  <c r="L70" i="3"/>
  <c r="L71" i="3"/>
  <c r="L73" i="3"/>
  <c r="L74" i="3"/>
  <c r="L75" i="3"/>
  <c r="L76" i="3"/>
  <c r="L77" i="3"/>
  <c r="L78" i="3"/>
  <c r="L79" i="3"/>
  <c r="L80" i="3"/>
  <c r="L81" i="3"/>
  <c r="L83" i="3"/>
  <c r="L85" i="3"/>
  <c r="L86" i="3"/>
  <c r="L87" i="3"/>
  <c r="L91" i="3"/>
  <c r="L94" i="3"/>
  <c r="L104" i="3"/>
  <c r="L105" i="3"/>
  <c r="L108" i="3"/>
  <c r="M15" i="3"/>
  <c r="M16" i="3"/>
  <c r="M20" i="3"/>
  <c r="M22" i="3"/>
  <c r="M24" i="3"/>
  <c r="M28" i="3"/>
  <c r="M31" i="3"/>
  <c r="M34" i="3"/>
  <c r="M35" i="3"/>
  <c r="M37" i="3"/>
  <c r="M40" i="3"/>
  <c r="M41" i="3"/>
  <c r="L22" i="3"/>
  <c r="L28" i="3"/>
  <c r="L31" i="3"/>
  <c r="L34" i="3"/>
  <c r="L35" i="3"/>
  <c r="L37" i="3"/>
  <c r="L40" i="3"/>
  <c r="L41" i="3"/>
  <c r="G106" i="7"/>
  <c r="H106" i="7"/>
  <c r="I106" i="7"/>
  <c r="F106" i="7"/>
  <c r="D50" i="5"/>
  <c r="D49" i="5" s="1"/>
  <c r="E50" i="5"/>
  <c r="E49" i="5" s="1"/>
  <c r="F50" i="5"/>
  <c r="F49" i="5" s="1"/>
  <c r="G50" i="5"/>
  <c r="G49" i="5" s="1"/>
  <c r="H50" i="5"/>
  <c r="H49" i="5" s="1"/>
  <c r="C50" i="5"/>
  <c r="C49" i="5" s="1"/>
  <c r="C39" i="5"/>
  <c r="D39" i="5"/>
  <c r="E39" i="5"/>
  <c r="F39" i="5"/>
  <c r="G39" i="5"/>
  <c r="D46" i="5"/>
  <c r="E46" i="5"/>
  <c r="F46" i="5"/>
  <c r="G46" i="5"/>
  <c r="C46" i="5"/>
  <c r="H109" i="3"/>
  <c r="I109" i="3"/>
  <c r="J109" i="3"/>
  <c r="K109" i="3"/>
  <c r="G109" i="3"/>
  <c r="H18" i="3"/>
  <c r="I18" i="3"/>
  <c r="J18" i="3"/>
  <c r="K18" i="3"/>
  <c r="G18" i="3"/>
  <c r="H27" i="1"/>
  <c r="I27" i="1"/>
  <c r="J27" i="1"/>
  <c r="K27" i="1"/>
  <c r="G27" i="1"/>
  <c r="J106" i="7" l="1"/>
  <c r="I46" i="5"/>
  <c r="M18" i="3"/>
  <c r="H46" i="5"/>
  <c r="L26" i="1"/>
  <c r="L25" i="1"/>
  <c r="D8" i="8"/>
  <c r="D7" i="8" s="1"/>
  <c r="E8" i="8"/>
  <c r="E7" i="8" s="1"/>
  <c r="F8" i="8"/>
  <c r="F7" i="8" s="1"/>
  <c r="G8" i="8"/>
  <c r="I8" i="8" s="1"/>
  <c r="C8" i="8"/>
  <c r="C7" i="8" s="1"/>
  <c r="M14" i="1"/>
  <c r="M15" i="1"/>
  <c r="M11" i="1"/>
  <c r="L14" i="1"/>
  <c r="L15" i="1"/>
  <c r="L11" i="1"/>
  <c r="J11" i="7"/>
  <c r="J13" i="7"/>
  <c r="J15" i="7"/>
  <c r="J17" i="7"/>
  <c r="J19" i="7"/>
  <c r="J26" i="7"/>
  <c r="J27" i="7"/>
  <c r="J28" i="7"/>
  <c r="J30" i="7"/>
  <c r="J31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9" i="7"/>
  <c r="J50" i="7"/>
  <c r="J53" i="7"/>
  <c r="J55" i="7"/>
  <c r="J56" i="7"/>
  <c r="J61" i="7"/>
  <c r="J64" i="7"/>
  <c r="J66" i="7"/>
  <c r="J74" i="7"/>
  <c r="J87" i="7"/>
  <c r="J88" i="7"/>
  <c r="J92" i="7"/>
  <c r="J94" i="7"/>
  <c r="J95" i="7"/>
  <c r="J98" i="7"/>
  <c r="J100" i="7"/>
  <c r="J103" i="7"/>
  <c r="J110" i="7"/>
  <c r="J120" i="7"/>
  <c r="J125" i="7"/>
  <c r="J137" i="7"/>
  <c r="J142" i="7"/>
  <c r="J144" i="7"/>
  <c r="J145" i="7"/>
  <c r="J147" i="7"/>
  <c r="J157" i="7"/>
  <c r="G156" i="7"/>
  <c r="G155" i="7" s="1"/>
  <c r="G154" i="7" s="1"/>
  <c r="H156" i="7"/>
  <c r="H155" i="7" s="1"/>
  <c r="H154" i="7" s="1"/>
  <c r="I156" i="7"/>
  <c r="I155" i="7" s="1"/>
  <c r="F156" i="7"/>
  <c r="F155" i="7" s="1"/>
  <c r="F154" i="7" s="1"/>
  <c r="G148" i="7"/>
  <c r="H148" i="7"/>
  <c r="I148" i="7"/>
  <c r="F148" i="7"/>
  <c r="G136" i="7"/>
  <c r="H136" i="7"/>
  <c r="I136" i="7"/>
  <c r="F136" i="7"/>
  <c r="G133" i="7"/>
  <c r="H133" i="7"/>
  <c r="I133" i="7"/>
  <c r="F133" i="7"/>
  <c r="G126" i="7"/>
  <c r="H126" i="7"/>
  <c r="I126" i="7"/>
  <c r="F126" i="7"/>
  <c r="G124" i="7"/>
  <c r="H124" i="7"/>
  <c r="I124" i="7"/>
  <c r="F124" i="7"/>
  <c r="G114" i="7"/>
  <c r="H114" i="7"/>
  <c r="I114" i="7"/>
  <c r="F114" i="7"/>
  <c r="G108" i="7"/>
  <c r="H108" i="7"/>
  <c r="I108" i="7"/>
  <c r="F108" i="7"/>
  <c r="G82" i="7"/>
  <c r="H82" i="7"/>
  <c r="I82" i="7"/>
  <c r="F82" i="7"/>
  <c r="G78" i="7"/>
  <c r="H78" i="7"/>
  <c r="I78" i="7"/>
  <c r="F78" i="7"/>
  <c r="G70" i="7"/>
  <c r="H70" i="7"/>
  <c r="I70" i="7"/>
  <c r="F70" i="7"/>
  <c r="G68" i="7"/>
  <c r="H68" i="7"/>
  <c r="I68" i="7"/>
  <c r="F68" i="7"/>
  <c r="G60" i="7"/>
  <c r="H60" i="7"/>
  <c r="I60" i="7"/>
  <c r="F60" i="7"/>
  <c r="G54" i="7"/>
  <c r="H54" i="7"/>
  <c r="I54" i="7"/>
  <c r="F54" i="7"/>
  <c r="G52" i="7"/>
  <c r="H52" i="7"/>
  <c r="I52" i="7"/>
  <c r="F52" i="7"/>
  <c r="G29" i="7"/>
  <c r="H29" i="7"/>
  <c r="I29" i="7"/>
  <c r="F29" i="7"/>
  <c r="G25" i="7"/>
  <c r="H25" i="7"/>
  <c r="I25" i="7"/>
  <c r="F25" i="7"/>
  <c r="G18" i="7"/>
  <c r="H18" i="7"/>
  <c r="I18" i="7"/>
  <c r="F18" i="7"/>
  <c r="G16" i="7"/>
  <c r="H16" i="7"/>
  <c r="I16" i="7"/>
  <c r="F16" i="7"/>
  <c r="G14" i="7"/>
  <c r="H14" i="7"/>
  <c r="I14" i="7"/>
  <c r="F14" i="7"/>
  <c r="G12" i="7"/>
  <c r="H12" i="7"/>
  <c r="I12" i="7"/>
  <c r="F12" i="7"/>
  <c r="G10" i="7"/>
  <c r="H10" i="7"/>
  <c r="I10" i="7"/>
  <c r="F10" i="7"/>
  <c r="I9" i="8"/>
  <c r="H9" i="8"/>
  <c r="I9" i="5"/>
  <c r="I11" i="5"/>
  <c r="I13" i="5"/>
  <c r="I16" i="5"/>
  <c r="I18" i="5"/>
  <c r="H9" i="5"/>
  <c r="H11" i="5"/>
  <c r="H13" i="5"/>
  <c r="H16" i="5"/>
  <c r="H22" i="5"/>
  <c r="H23" i="5"/>
  <c r="H24" i="5"/>
  <c r="H26" i="5"/>
  <c r="H30" i="5"/>
  <c r="H32" i="5"/>
  <c r="H35" i="5"/>
  <c r="H36" i="5"/>
  <c r="D45" i="5"/>
  <c r="E45" i="5"/>
  <c r="F45" i="5"/>
  <c r="G45" i="5"/>
  <c r="C45" i="5"/>
  <c r="D41" i="5"/>
  <c r="D38" i="5" s="1"/>
  <c r="E41" i="5"/>
  <c r="E38" i="5" s="1"/>
  <c r="F41" i="5"/>
  <c r="F38" i="5" s="1"/>
  <c r="G41" i="5"/>
  <c r="C41" i="5"/>
  <c r="C38" i="5" s="1"/>
  <c r="D34" i="5"/>
  <c r="D33" i="5" s="1"/>
  <c r="E34" i="5"/>
  <c r="E33" i="5" s="1"/>
  <c r="F34" i="5"/>
  <c r="F33" i="5" s="1"/>
  <c r="G34" i="5"/>
  <c r="I34" i="5" s="1"/>
  <c r="C34" i="5"/>
  <c r="C33" i="5" s="1"/>
  <c r="D28" i="5"/>
  <c r="D27" i="5" s="1"/>
  <c r="E28" i="5"/>
  <c r="E27" i="5" s="1"/>
  <c r="F28" i="5"/>
  <c r="F27" i="5" s="1"/>
  <c r="G28" i="5"/>
  <c r="C28" i="5"/>
  <c r="D21" i="5"/>
  <c r="D20" i="5" s="1"/>
  <c r="E21" i="5"/>
  <c r="E20" i="5" s="1"/>
  <c r="F21" i="5"/>
  <c r="F20" i="5" s="1"/>
  <c r="G21" i="5"/>
  <c r="C21" i="5"/>
  <c r="C20" i="5" s="1"/>
  <c r="D17" i="5"/>
  <c r="E17" i="5"/>
  <c r="F17" i="5"/>
  <c r="G17" i="5"/>
  <c r="C17" i="5"/>
  <c r="D14" i="5"/>
  <c r="E14" i="5"/>
  <c r="F14" i="5"/>
  <c r="G14" i="5"/>
  <c r="C14" i="5"/>
  <c r="D12" i="5"/>
  <c r="E12" i="5"/>
  <c r="F12" i="5"/>
  <c r="G12" i="5"/>
  <c r="C12" i="5"/>
  <c r="D10" i="5"/>
  <c r="E10" i="5"/>
  <c r="F10" i="5"/>
  <c r="G10" i="5"/>
  <c r="C10" i="5"/>
  <c r="D8" i="5"/>
  <c r="E8" i="5"/>
  <c r="F8" i="5"/>
  <c r="G8" i="5"/>
  <c r="C8" i="5"/>
  <c r="K21" i="3"/>
  <c r="G45" i="3"/>
  <c r="G42" i="3" s="1"/>
  <c r="G39" i="3"/>
  <c r="G38" i="3" s="1"/>
  <c r="G36" i="3"/>
  <c r="G33" i="3"/>
  <c r="G30" i="3"/>
  <c r="G29" i="3" s="1"/>
  <c r="G27" i="3"/>
  <c r="G26" i="3" s="1"/>
  <c r="G23" i="3"/>
  <c r="G21" i="3"/>
  <c r="G14" i="3"/>
  <c r="H103" i="3"/>
  <c r="I103" i="3"/>
  <c r="J103" i="3"/>
  <c r="K103" i="3"/>
  <c r="G103" i="3"/>
  <c r="H100" i="3"/>
  <c r="I100" i="3"/>
  <c r="J100" i="3"/>
  <c r="K100" i="3"/>
  <c r="G100" i="3"/>
  <c r="H97" i="3"/>
  <c r="H96" i="3" s="1"/>
  <c r="I97" i="3"/>
  <c r="I96" i="3" s="1"/>
  <c r="J97" i="3"/>
  <c r="J96" i="3" s="1"/>
  <c r="K97" i="3"/>
  <c r="K96" i="3" s="1"/>
  <c r="G97" i="3"/>
  <c r="G96" i="3" s="1"/>
  <c r="H93" i="3"/>
  <c r="H92" i="3" s="1"/>
  <c r="I93" i="3"/>
  <c r="I92" i="3" s="1"/>
  <c r="J93" i="3"/>
  <c r="J92" i="3" s="1"/>
  <c r="K93" i="3"/>
  <c r="G93" i="3"/>
  <c r="G92" i="3" s="1"/>
  <c r="H90" i="3"/>
  <c r="H89" i="3" s="1"/>
  <c r="I90" i="3"/>
  <c r="I89" i="3" s="1"/>
  <c r="J90" i="3"/>
  <c r="J89" i="3" s="1"/>
  <c r="K90" i="3"/>
  <c r="G90" i="3"/>
  <c r="G89" i="3" s="1"/>
  <c r="H82" i="3"/>
  <c r="I82" i="3"/>
  <c r="J82" i="3"/>
  <c r="K82" i="3"/>
  <c r="G82" i="3"/>
  <c r="H72" i="3"/>
  <c r="I72" i="3"/>
  <c r="J72" i="3"/>
  <c r="K72" i="3"/>
  <c r="G72" i="3"/>
  <c r="H65" i="3"/>
  <c r="I65" i="3"/>
  <c r="J65" i="3"/>
  <c r="K65" i="3"/>
  <c r="G65" i="3"/>
  <c r="H61" i="3"/>
  <c r="I61" i="3"/>
  <c r="J61" i="3"/>
  <c r="K61" i="3"/>
  <c r="G61" i="3"/>
  <c r="H58" i="3"/>
  <c r="I58" i="3"/>
  <c r="J58" i="3"/>
  <c r="K58" i="3"/>
  <c r="G58" i="3"/>
  <c r="H56" i="3"/>
  <c r="I56" i="3"/>
  <c r="J56" i="3"/>
  <c r="K56" i="3"/>
  <c r="G56" i="3"/>
  <c r="H54" i="3"/>
  <c r="I54" i="3"/>
  <c r="J54" i="3"/>
  <c r="K54" i="3"/>
  <c r="G54" i="3"/>
  <c r="F77" i="7" l="1"/>
  <c r="F76" i="7" s="1"/>
  <c r="J14" i="7"/>
  <c r="H77" i="7"/>
  <c r="H76" i="7" s="1"/>
  <c r="F59" i="7"/>
  <c r="F58" i="7" s="1"/>
  <c r="F57" i="7" s="1"/>
  <c r="J25" i="7"/>
  <c r="F9" i="7"/>
  <c r="G13" i="3"/>
  <c r="M82" i="3"/>
  <c r="L82" i="3"/>
  <c r="H17" i="5"/>
  <c r="K99" i="3"/>
  <c r="K95" i="3" s="1"/>
  <c r="M103" i="3"/>
  <c r="L103" i="3"/>
  <c r="H45" i="5"/>
  <c r="I45" i="5"/>
  <c r="J78" i="7"/>
  <c r="I77" i="7"/>
  <c r="G113" i="7"/>
  <c r="G112" i="7" s="1"/>
  <c r="M58" i="3"/>
  <c r="L58" i="3"/>
  <c r="H99" i="3"/>
  <c r="H95" i="3" s="1"/>
  <c r="L21" i="3"/>
  <c r="K89" i="3"/>
  <c r="L90" i="3"/>
  <c r="M90" i="3"/>
  <c r="G20" i="5"/>
  <c r="I20" i="5" s="1"/>
  <c r="I21" i="5"/>
  <c r="J18" i="7"/>
  <c r="J52" i="7"/>
  <c r="J124" i="7"/>
  <c r="L54" i="3"/>
  <c r="M54" i="3"/>
  <c r="G7" i="8"/>
  <c r="H7" i="8" s="1"/>
  <c r="M72" i="3"/>
  <c r="L72" i="3"/>
  <c r="G99" i="3"/>
  <c r="G95" i="3" s="1"/>
  <c r="L65" i="3"/>
  <c r="M65" i="3"/>
  <c r="M100" i="3"/>
  <c r="H41" i="5"/>
  <c r="I41" i="5"/>
  <c r="H8" i="8"/>
  <c r="J99" i="3"/>
  <c r="J95" i="3" s="1"/>
  <c r="L56" i="3"/>
  <c r="M56" i="3"/>
  <c r="M61" i="3"/>
  <c r="L61" i="3"/>
  <c r="K92" i="3"/>
  <c r="M93" i="3"/>
  <c r="L93" i="3"/>
  <c r="G27" i="5"/>
  <c r="I27" i="5" s="1"/>
  <c r="I28" i="5"/>
  <c r="J126" i="7"/>
  <c r="H113" i="7"/>
  <c r="H112" i="7" s="1"/>
  <c r="G77" i="7"/>
  <c r="G76" i="7" s="1"/>
  <c r="J10" i="7"/>
  <c r="H28" i="5"/>
  <c r="J148" i="7"/>
  <c r="H132" i="7"/>
  <c r="H131" i="7" s="1"/>
  <c r="J136" i="7"/>
  <c r="G132" i="7"/>
  <c r="G131" i="7" s="1"/>
  <c r="J108" i="7"/>
  <c r="J16" i="7"/>
  <c r="J156" i="7"/>
  <c r="J155" i="7"/>
  <c r="I59" i="7"/>
  <c r="I58" i="7" s="1"/>
  <c r="F113" i="7"/>
  <c r="F112" i="7" s="1"/>
  <c r="F132" i="7"/>
  <c r="F131" i="7" s="1"/>
  <c r="I113" i="7"/>
  <c r="I112" i="7" s="1"/>
  <c r="I132" i="7"/>
  <c r="H9" i="7"/>
  <c r="J70" i="7"/>
  <c r="J114" i="7"/>
  <c r="F24" i="7"/>
  <c r="F23" i="7" s="1"/>
  <c r="F22" i="7" s="1"/>
  <c r="J82" i="7"/>
  <c r="H59" i="7"/>
  <c r="H58" i="7" s="1"/>
  <c r="H57" i="7" s="1"/>
  <c r="G59" i="7"/>
  <c r="G58" i="7" s="1"/>
  <c r="G57" i="7" s="1"/>
  <c r="J54" i="7"/>
  <c r="G24" i="7"/>
  <c r="G23" i="7" s="1"/>
  <c r="G22" i="7" s="1"/>
  <c r="J29" i="7"/>
  <c r="H24" i="7"/>
  <c r="H23" i="7" s="1"/>
  <c r="H22" i="7" s="1"/>
  <c r="G9" i="7"/>
  <c r="G38" i="5"/>
  <c r="I99" i="3"/>
  <c r="I95" i="3" s="1"/>
  <c r="I17" i="5"/>
  <c r="F19" i="5"/>
  <c r="D7" i="5"/>
  <c r="D19" i="5"/>
  <c r="E19" i="5"/>
  <c r="E7" i="5"/>
  <c r="I8" i="5"/>
  <c r="H34" i="5"/>
  <c r="H14" i="5"/>
  <c r="H12" i="5"/>
  <c r="C7" i="5"/>
  <c r="F7" i="5"/>
  <c r="I10" i="5"/>
  <c r="G32" i="3"/>
  <c r="I53" i="3"/>
  <c r="J53" i="3"/>
  <c r="G60" i="3"/>
  <c r="J60" i="3"/>
  <c r="G53" i="3"/>
  <c r="I60" i="3"/>
  <c r="K60" i="3"/>
  <c r="H60" i="3"/>
  <c r="K53" i="3"/>
  <c r="H53" i="3"/>
  <c r="I9" i="7"/>
  <c r="J12" i="7"/>
  <c r="I12" i="5"/>
  <c r="J60" i="7"/>
  <c r="I154" i="7"/>
  <c r="J154" i="7" s="1"/>
  <c r="I24" i="7"/>
  <c r="G7" i="5"/>
  <c r="C27" i="5"/>
  <c r="H10" i="5"/>
  <c r="H8" i="5"/>
  <c r="I14" i="5"/>
  <c r="G33" i="5"/>
  <c r="I33" i="5" s="1"/>
  <c r="H21" i="5"/>
  <c r="H16" i="1"/>
  <c r="I16" i="1"/>
  <c r="J16" i="1"/>
  <c r="K16" i="1"/>
  <c r="G16" i="1"/>
  <c r="H13" i="1"/>
  <c r="I13" i="1"/>
  <c r="J13" i="1"/>
  <c r="K13" i="1"/>
  <c r="G13" i="1"/>
  <c r="I45" i="3"/>
  <c r="I42" i="3" s="1"/>
  <c r="J45" i="3"/>
  <c r="J42" i="3" s="1"/>
  <c r="K45" i="3"/>
  <c r="K42" i="3" s="1"/>
  <c r="M42" i="3" s="1"/>
  <c r="H45" i="3"/>
  <c r="H42" i="3" s="1"/>
  <c r="I39" i="3"/>
  <c r="I38" i="3" s="1"/>
  <c r="J39" i="3"/>
  <c r="J38" i="3" s="1"/>
  <c r="K39" i="3"/>
  <c r="H39" i="3"/>
  <c r="H38" i="3" s="1"/>
  <c r="I36" i="3"/>
  <c r="J36" i="3"/>
  <c r="K36" i="3"/>
  <c r="H36" i="3"/>
  <c r="I33" i="3"/>
  <c r="J33" i="3"/>
  <c r="K33" i="3"/>
  <c r="H33" i="3"/>
  <c r="I30" i="3"/>
  <c r="I29" i="3" s="1"/>
  <c r="J30" i="3"/>
  <c r="J29" i="3" s="1"/>
  <c r="K30" i="3"/>
  <c r="H30" i="3"/>
  <c r="H29" i="3" s="1"/>
  <c r="I27" i="3"/>
  <c r="I26" i="3" s="1"/>
  <c r="J27" i="3"/>
  <c r="J26" i="3" s="1"/>
  <c r="K27" i="3"/>
  <c r="H27" i="3"/>
  <c r="H26" i="3" s="1"/>
  <c r="I23" i="3"/>
  <c r="J23" i="3"/>
  <c r="K23" i="3"/>
  <c r="H23" i="3"/>
  <c r="I21" i="3"/>
  <c r="J21" i="3"/>
  <c r="M21" i="3" s="1"/>
  <c r="H21" i="3"/>
  <c r="I14" i="3"/>
  <c r="J14" i="3"/>
  <c r="K14" i="3"/>
  <c r="H14" i="3"/>
  <c r="I7" i="8" l="1"/>
  <c r="J77" i="7"/>
  <c r="M23" i="3"/>
  <c r="H27" i="5"/>
  <c r="H20" i="5"/>
  <c r="G12" i="3"/>
  <c r="G11" i="3" s="1"/>
  <c r="I76" i="7"/>
  <c r="J76" i="7" s="1"/>
  <c r="H17" i="1"/>
  <c r="L30" i="3"/>
  <c r="M30" i="3"/>
  <c r="I38" i="5"/>
  <c r="H38" i="5"/>
  <c r="L92" i="3"/>
  <c r="M92" i="3"/>
  <c r="M33" i="3"/>
  <c r="L33" i="3"/>
  <c r="J9" i="7"/>
  <c r="L89" i="3"/>
  <c r="M89" i="3"/>
  <c r="M36" i="3"/>
  <c r="L36" i="3"/>
  <c r="L53" i="3"/>
  <c r="M53" i="3"/>
  <c r="M99" i="3"/>
  <c r="L99" i="3"/>
  <c r="H13" i="3"/>
  <c r="M14" i="3"/>
  <c r="M27" i="3"/>
  <c r="L27" i="3"/>
  <c r="M95" i="3"/>
  <c r="L95" i="3"/>
  <c r="M39" i="3"/>
  <c r="L39" i="3"/>
  <c r="M60" i="3"/>
  <c r="L60" i="3"/>
  <c r="J112" i="7"/>
  <c r="G19" i="5"/>
  <c r="I19" i="5" s="1"/>
  <c r="K13" i="3"/>
  <c r="M16" i="1"/>
  <c r="L16" i="1"/>
  <c r="J132" i="7"/>
  <c r="G75" i="7"/>
  <c r="G21" i="7" s="1"/>
  <c r="G20" i="7" s="1"/>
  <c r="H75" i="7"/>
  <c r="H21" i="7" s="1"/>
  <c r="H20" i="7" s="1"/>
  <c r="F75" i="7"/>
  <c r="F21" i="7" s="1"/>
  <c r="F20" i="7" s="1"/>
  <c r="I131" i="7"/>
  <c r="J131" i="7" s="1"/>
  <c r="J113" i="7"/>
  <c r="J59" i="7"/>
  <c r="C19" i="5"/>
  <c r="J13" i="3"/>
  <c r="I13" i="3"/>
  <c r="G17" i="1"/>
  <c r="J52" i="3"/>
  <c r="J51" i="3" s="1"/>
  <c r="K52" i="3"/>
  <c r="G52" i="3"/>
  <c r="G51" i="3" s="1"/>
  <c r="H52" i="3"/>
  <c r="H51" i="3" s="1"/>
  <c r="I52" i="3"/>
  <c r="I51" i="3" s="1"/>
  <c r="I32" i="3"/>
  <c r="K26" i="3"/>
  <c r="K38" i="3"/>
  <c r="K29" i="3"/>
  <c r="M13" i="1"/>
  <c r="L13" i="1"/>
  <c r="I23" i="7"/>
  <c r="J24" i="7"/>
  <c r="I57" i="7"/>
  <c r="J57" i="7" s="1"/>
  <c r="J58" i="7"/>
  <c r="H33" i="5"/>
  <c r="H7" i="5"/>
  <c r="I7" i="5"/>
  <c r="K32" i="3"/>
  <c r="J32" i="3"/>
  <c r="K17" i="1"/>
  <c r="J17" i="1"/>
  <c r="I17" i="1"/>
  <c r="H32" i="3"/>
  <c r="M32" i="3" l="1"/>
  <c r="L32" i="3"/>
  <c r="L29" i="3"/>
  <c r="M29" i="3"/>
  <c r="M26" i="3"/>
  <c r="L26" i="3"/>
  <c r="L13" i="3"/>
  <c r="M13" i="3"/>
  <c r="M38" i="3"/>
  <c r="L38" i="3"/>
  <c r="M52" i="3"/>
  <c r="L52" i="3"/>
  <c r="I75" i="7"/>
  <c r="J75" i="7" s="1"/>
  <c r="J12" i="3"/>
  <c r="J11" i="3" s="1"/>
  <c r="I12" i="3"/>
  <c r="I11" i="3" s="1"/>
  <c r="K12" i="3"/>
  <c r="K51" i="3"/>
  <c r="L51" i="3" s="1"/>
  <c r="H12" i="3"/>
  <c r="H11" i="3" s="1"/>
  <c r="I22" i="7"/>
  <c r="J23" i="7"/>
  <c r="L12" i="3" l="1"/>
  <c r="M12" i="3"/>
  <c r="M51" i="3"/>
  <c r="K11" i="3"/>
  <c r="J22" i="7"/>
  <c r="I21" i="7"/>
  <c r="L11" i="3" l="1"/>
  <c r="M11" i="3"/>
  <c r="I20" i="7"/>
  <c r="J20" i="7" s="1"/>
  <c r="J21" i="7"/>
  <c r="H19" i="5"/>
</calcChain>
</file>

<file path=xl/sharedStrings.xml><?xml version="1.0" encoding="utf-8"?>
<sst xmlns="http://schemas.openxmlformats.org/spreadsheetml/2006/main" count="405" uniqueCount="221">
  <si>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</si>
  <si>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</si>
  <si>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</si>
  <si>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</si>
  <si>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</si>
  <si>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</si>
  <si>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</si>
  <si>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</si>
  <si>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</si>
  <si>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II. POSEBNI DIO</t>
  </si>
  <si>
    <t>I. OPĆI DIO</t>
  </si>
  <si>
    <t>Materijalni rashodi</t>
  </si>
  <si>
    <t>Pomoći iz inozemstva i od subjekata unutar općeg proračuna</t>
  </si>
  <si>
    <t>PRIJENOS SREDSTAVA IZ PRETHODNE GODINE</t>
  </si>
  <si>
    <t>1 Opći prihodi i primici</t>
  </si>
  <si>
    <t>11 Opći prihodi i primici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</si>
  <si>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</si>
  <si>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</si>
  <si>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</si>
  <si>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</si>
  <si>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</si>
  <si>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</si>
  <si>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</si>
  <si>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</si>
  <si>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</si>
  <si>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</si>
  <si>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</si>
  <si>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</si>
  <si>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</si>
  <si>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</si>
  <si>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</si>
  <si>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</si>
  <si>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</si>
  <si>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</si>
  <si>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</si>
  <si>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</si>
  <si>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</si>
  <si>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</si>
  <si>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</si>
  <si>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</si>
  <si>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</si>
  <si>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</si>
  <si>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</si>
  <si>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</si>
  <si>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</si>
  <si>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</si>
  <si>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</si>
  <si>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JAVNA USTANOVA PARK PRIRODE UČKA</t>
  </si>
  <si>
    <t>7=6/2*100</t>
  </si>
  <si>
    <t>8=6/5*100</t>
  </si>
  <si>
    <t>Pomoći od međunarodnih organizacija te institucija i tijela EU</t>
  </si>
  <si>
    <t>Tekuće pomoći od međunarodnih organizacija</t>
  </si>
  <si>
    <t>Kapitalne pomoći od međunarodnih organizacija</t>
  </si>
  <si>
    <t>Pomoći proračunskim korisnicima iz proračuna koji im nije nadležan</t>
  </si>
  <si>
    <t>Tekuće pomoći proračunskim korisnicima iz proračuna koji im nije nadležan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</si>
  <si>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</si>
  <si>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</si>
  <si>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</si>
  <si>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</si>
  <si>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</si>
  <si>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</si>
  <si>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</si>
  <si>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</si>
  <si>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</si>
  <si>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</si>
  <si>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</si>
  <si>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</si>
  <si>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usluga, prihodi od donacija te povrati po protestiranim jamstvima</t>
  </si>
  <si>
    <t>Prihodi od pruženih usluga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</si>
  <si>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</si>
  <si>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</si>
  <si>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</si>
  <si>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</si>
  <si>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</si>
  <si>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</si>
  <si>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</si>
  <si>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</si>
  <si>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312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</si>
  <si>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</si>
  <si>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</si>
  <si>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</si>
  <si>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</si>
  <si>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</si>
  <si>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</si>
  <si>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</si>
  <si>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</si>
  <si>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</si>
  <si>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</si>
  <si>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</si>
  <si>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</si>
  <si>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</si>
  <si>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</si>
  <si>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</si>
  <si>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</si>
  <si>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</si>
  <si>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</si>
  <si>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</si>
  <si>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</si>
  <si>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</si>
  <si>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</si>
  <si>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</si>
  <si>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</si>
  <si>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</si>
  <si>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</si>
  <si>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</si>
  <si>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</si>
  <si>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</si>
  <si>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</si>
  <si>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</si>
  <si>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</si>
  <si>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</si>
  <si>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Nematerijalna imovina</t>
  </si>
  <si>
    <t>Ostala prava</t>
  </si>
  <si>
    <t>Građevinski objekti</t>
  </si>
  <si>
    <t>Poslovni objekti</t>
  </si>
  <si>
    <t>Ostali građevinski objekti</t>
  </si>
  <si>
    <t>Uređaji, strojevi i oprema za ostale namjene</t>
  </si>
  <si>
    <t>Materijal i sirovine</t>
  </si>
  <si>
    <t>Reprezentacija</t>
  </si>
  <si>
    <t>Pomoći dane u inozemstvo i unutar općeg proračuna</t>
  </si>
  <si>
    <t>4 Prihodi za posebne namjene</t>
  </si>
  <si>
    <t>43 Ostali prihodi za posebne namjene</t>
  </si>
  <si>
    <t>5 Pomoći</t>
  </si>
  <si>
    <t>52 Ostale pomoći</t>
  </si>
  <si>
    <t>6 Donacije</t>
  </si>
  <si>
    <t>61 Donacije</t>
  </si>
  <si>
    <t>31 Rashodi za zaposlene</t>
  </si>
  <si>
    <t>32 Materijalni rashodi</t>
  </si>
  <si>
    <t>34 Financijski rashodi</t>
  </si>
  <si>
    <t>41 Rashodi za nabavu neproizvedene dugotrajne imovine</t>
  </si>
  <si>
    <t>42 Rashodi za nabavu proizvedene dugotrajne imovine</t>
  </si>
  <si>
    <t>36 Pomoći dane u inozemstvo i unutar općeg proračuna</t>
  </si>
  <si>
    <t>05 ZAŠTITA OKOLIŠA</t>
  </si>
  <si>
    <t>054 Zaštita bioraznolikosti i krajolika</t>
  </si>
  <si>
    <t>6=5/4*100</t>
  </si>
  <si>
    <t>UKUPNO RASHODI I IZDACI</t>
  </si>
  <si>
    <t>IZVOR 1. OPĆI PRIHODI I PRIMICI</t>
  </si>
  <si>
    <t>IZVOR 1.1. OPĆI PRIHODI I PRIMICI</t>
  </si>
  <si>
    <t>IZVOR 3. VLASTITI PRIHODI</t>
  </si>
  <si>
    <t>IZVOR 3.1. VLASTITI PRIHODI</t>
  </si>
  <si>
    <t>IZVOR 4. OSTALI PRIHODI ZA POSEBNE NAMJENE</t>
  </si>
  <si>
    <t>IZVOR 4.3. OSTALI PRIHODI ZA POSEBNE NAMJENE</t>
  </si>
  <si>
    <t>IZVOR 5. POMOĆI</t>
  </si>
  <si>
    <t>IZVOR 5.2. OSTALE POMOĆI</t>
  </si>
  <si>
    <t>IZVOR 6. DONACIJE</t>
  </si>
  <si>
    <t>IZVOR 6.1. DONACIJE</t>
  </si>
  <si>
    <t>A34 GLAVNI PROGRAM: ZAŠTITA I OČUVANJE PRIRODE I OKOLIŠA ZAŠTITA PRIRODE</t>
  </si>
  <si>
    <t>3401 PROGRAM: ZAŠTITA PRIRODE</t>
  </si>
  <si>
    <t>A779000 AKTIVNOST: ADMINISTRACIJA I UPRAVLJANJE</t>
  </si>
  <si>
    <t>3111 Plaće za redovan rad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</si>
  <si>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</si>
  <si>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</si>
  <si>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</si>
  <si>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</si>
  <si>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</si>
  <si>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</si>
  <si>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</si>
  <si>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</si>
  <si>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</si>
  <si>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</si>
  <si>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</si>
  <si>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</si>
  <si>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</si>
  <si>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</si>
  <si>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</si>
  <si>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</si>
  <si>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</si>
  <si>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</si>
  <si>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</si>
  <si>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3291 Naknade za rad predstavničkih i izvršnih tijela, povjerenstava i slično</t>
  </si>
  <si>
    <t>3292 Premije osiguranja</t>
  </si>
  <si>
    <t>3294 Članarine i norme</t>
  </si>
  <si>
    <t>3295 Pristojbe i naknade</t>
  </si>
  <si>
    <t>3299 Ostali nespomenuti rashodi poslovanja</t>
  </si>
  <si>
    <t>3431 Bankarske usluge i usluge platnog prometa</t>
  </si>
  <si>
    <t>4221 Uredska oprema i namještaj</t>
  </si>
  <si>
    <t>4222 Komunikacijska oprema</t>
  </si>
  <si>
    <t>A779021 AKTIVNOST: ZAŠTITA PRIRODE</t>
  </si>
  <si>
    <t>4124 Ostala prava</t>
  </si>
  <si>
    <t>4212 Poslovni objekti</t>
  </si>
  <si>
    <t>4214 Ostali građevinski objekti</t>
  </si>
  <si>
    <t>4227 Uređaji, strojevi i oprema za ostale namjene</t>
  </si>
  <si>
    <t>A779047 AKTIVNOST: ADMINISTRACIJA I UPRAVLJANJE (IZ EVIDENCIJSKIH PRIHODA)</t>
  </si>
  <si>
    <t>3222 Materijal i sirovine</t>
  </si>
  <si>
    <t>3293 Reprezentacija</t>
  </si>
  <si>
    <t>3691 Tekući prijenosi između proračunskih korisnika istog proračuna</t>
  </si>
  <si>
    <t>Tekuće pomoći od institucija i tijela EU</t>
  </si>
  <si>
    <t>Instrumenti, uređaji i strojevi</t>
  </si>
  <si>
    <t xml:space="preserve">51 Pomoći EU </t>
  </si>
  <si>
    <t>Oprema za održavanje i zaštitu</t>
  </si>
  <si>
    <t>4223 Oprema za održavanje i zaštitu</t>
  </si>
  <si>
    <t xml:space="preserve"> </t>
  </si>
  <si>
    <t>OPĆI I POSEBNI DIO</t>
  </si>
  <si>
    <t>FINANCIJSKOG PLANA</t>
  </si>
  <si>
    <t>JAVNE USTANOVE PARK PRIRODE UČKA:</t>
  </si>
  <si>
    <t>Pomoći od izvanproračunskih korisnika</t>
  </si>
  <si>
    <t>Tekuće pomoći od izvanproračunskih korisnika</t>
  </si>
  <si>
    <t>Kapitalne pomoći od izvanproračunskih korisnika</t>
  </si>
  <si>
    <t>Prijevozna sredstva</t>
  </si>
  <si>
    <t>Prijevozna sredstva u cestovnom prometu</t>
  </si>
  <si>
    <t>7 Prihodi od prodaje ili zamjene nefinancijske imovine i naknade s naslova osiguranja</t>
  </si>
  <si>
    <t>71 Prihodi od prodaje ili zamjene nefinancijske imovine i naknade s naslova osiguranja</t>
  </si>
  <si>
    <t>FINANCIJSKI PLAN 2024.</t>
  </si>
  <si>
    <t>IZMJENE PLANA (REBALANS) 2024.</t>
  </si>
  <si>
    <t>TEKUĆI PLAN 2024.</t>
  </si>
  <si>
    <t>IZMJENE PLANA  (REBALANS) 2024.</t>
  </si>
  <si>
    <t xml:space="preserve">OSTVARENJE/IZVRŠENJE 
01.01.-30.06.2023. </t>
  </si>
  <si>
    <t xml:space="preserve">OSTVARENJE/IZVRŠENJE 
01.01.-30.06.2024. </t>
  </si>
  <si>
    <t>IZVRŠENJE FINANCIJSKOG PLANA PRORAČUNSKOG KORISNIKA DRŽAVNOG PRORAČUNA
ZA  2024. GODINU (01.01.2024. - 31.12.2024.)</t>
  </si>
  <si>
    <t xml:space="preserve">OSTVARENJE/IZVRŠENJE 
01.01.-31.12.2023. </t>
  </si>
  <si>
    <t xml:space="preserve">OSTVARENJE/IZVRŠENJE 
01.01.-31.12.2024. </t>
  </si>
  <si>
    <t xml:space="preserve">OSTVARENJE/ IZVRŠENJE 
01.01.-31.12.2023. </t>
  </si>
  <si>
    <t xml:space="preserve">OSTVARENJE/ IZVRŠENJE 
01.01.-31.12.2024. </t>
  </si>
  <si>
    <t xml:space="preserve"> IZVRŠENJE 
01.01.-31.12.2023. </t>
  </si>
  <si>
    <t xml:space="preserve"> IZVRŠENJE 
01.01.-31.12.2024. </t>
  </si>
  <si>
    <t>Kazne i upravne mjere</t>
  </si>
  <si>
    <t>Ostale kazne</t>
  </si>
  <si>
    <t>KLASA: 400-02/25-01/01</t>
  </si>
  <si>
    <t>URBROJ: 2157-3-6-01-25-1</t>
  </si>
  <si>
    <t>Lovran, 03. veljače 2025. godine</t>
  </si>
  <si>
    <t xml:space="preserve">PRIJEDLOG GODIŠNJEG IZVJEŠTAJA O  IZVRŠENJU FINANCIJSKOG PLANA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</si>
</sst>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9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0" fillId="3" borderId="0" xfId="0" applyFill="1"/>
    <xf numFmtId="0" fontId="8" fillId="0" borderId="0" xfId="0" applyFont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3" fillId="0" borderId="0" xfId="0" applyFont="1"/>
    <xf numFmtId="0" fontId="1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0" fontId="14" fillId="0" borderId="0" xfId="0" applyFont="1" applyAlignment="1">
      <alignment vertical="center" wrapText="1"/>
    </xf>
    <xf numFmtId="0" fontId="23" fillId="0" borderId="0" xfId="0" applyFont="1" applyAlignment="1">
      <alignment vertical="top" wrapText="1"/>
    </xf>
    <xf numFmtId="0" fontId="24" fillId="0" borderId="0" xfId="0" applyFont="1"/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49" fontId="15" fillId="2" borderId="3" xfId="0" quotePrefix="1" applyNumberFormat="1" applyFont="1" applyFill="1" applyBorder="1" applyAlignment="1">
      <alignment horizontal="left" vertical="center"/>
    </xf>
    <xf numFmtId="49" fontId="15" fillId="2" borderId="3" xfId="0" quotePrefix="1" applyNumberFormat="1" applyFont="1" applyFill="1" applyBorder="1" applyAlignment="1">
      <alignment horizontal="left" vertical="center" wrapText="1"/>
    </xf>
    <xf numFmtId="49" fontId="24" fillId="0" borderId="0" xfId="0" applyNumberFormat="1" applyFont="1"/>
    <xf numFmtId="49" fontId="1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vertical="top" wrapText="1"/>
    </xf>
    <xf numFmtId="1" fontId="15" fillId="2" borderId="3" xfId="0" quotePrefix="1" applyNumberFormat="1" applyFont="1" applyFill="1" applyBorder="1" applyAlignment="1">
      <alignment horizontal="left" vertical="center"/>
    </xf>
    <xf numFmtId="1" fontId="19" fillId="2" borderId="3" xfId="0" quotePrefix="1" applyNumberFormat="1" applyFont="1" applyFill="1" applyBorder="1" applyAlignment="1">
      <alignment horizontal="left" vertical="center"/>
    </xf>
    <xf numFmtId="1" fontId="24" fillId="0" borderId="0" xfId="0" applyNumberFormat="1" applyFont="1"/>
    <xf numFmtId="1" fontId="20" fillId="0" borderId="0" xfId="0" applyNumberFormat="1" applyFont="1" applyAlignment="1">
      <alignment vertical="top" wrapText="1"/>
    </xf>
    <xf numFmtId="1" fontId="15" fillId="0" borderId="3" xfId="0" quotePrefix="1" applyNumberFormat="1" applyFont="1" applyBorder="1" applyAlignment="1">
      <alignment horizontal="left" vertical="center"/>
    </xf>
    <xf numFmtId="49" fontId="15" fillId="0" borderId="3" xfId="0" quotePrefix="1" applyNumberFormat="1" applyFont="1" applyBorder="1" applyAlignment="1">
      <alignment horizontal="left" vertical="center"/>
    </xf>
    <xf numFmtId="1" fontId="15" fillId="0" borderId="3" xfId="0" applyNumberFormat="1" applyFont="1" applyBorder="1" applyAlignment="1">
      <alignment horizontal="left" vertical="center" wrapText="1"/>
    </xf>
    <xf numFmtId="0" fontId="26" fillId="0" borderId="0" xfId="0" applyFont="1"/>
    <xf numFmtId="164" fontId="10" fillId="4" borderId="3" xfId="0" applyNumberFormat="1" applyFont="1" applyFill="1" applyBorder="1" applyAlignment="1">
      <alignment horizontal="right" vertical="center"/>
    </xf>
    <xf numFmtId="0" fontId="19" fillId="4" borderId="1" xfId="0" applyFont="1" applyFill="1" applyBorder="1" applyAlignment="1">
      <alignment horizontal="left" vertical="center"/>
    </xf>
    <xf numFmtId="164" fontId="10" fillId="4" borderId="3" xfId="0" applyNumberFormat="1" applyFont="1" applyFill="1" applyBorder="1" applyAlignment="1">
      <alignment horizontal="right" vertical="center" wrapText="1"/>
    </xf>
    <xf numFmtId="164" fontId="10" fillId="4" borderId="3" xfId="0" quotePrefix="1" applyNumberFormat="1" applyFont="1" applyFill="1" applyBorder="1" applyAlignment="1">
      <alignment horizontal="right" wrapText="1"/>
    </xf>
    <xf numFmtId="164" fontId="10" fillId="4" borderId="3" xfId="0" applyNumberFormat="1" applyFont="1" applyFill="1" applyBorder="1" applyAlignment="1">
      <alignment horizontal="right"/>
    </xf>
    <xf numFmtId="0" fontId="10" fillId="5" borderId="3" xfId="0" quotePrefix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vertical="center"/>
    </xf>
    <xf numFmtId="164" fontId="19" fillId="4" borderId="3" xfId="0" applyNumberFormat="1" applyFont="1" applyFill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 wrapText="1"/>
    </xf>
    <xf numFmtId="1" fontId="19" fillId="4" borderId="3" xfId="0" applyNumberFormat="1" applyFont="1" applyFill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left" vertical="center" wrapText="1"/>
    </xf>
    <xf numFmtId="4" fontId="10" fillId="4" borderId="3" xfId="0" applyNumberFormat="1" applyFont="1" applyFill="1" applyBorder="1" applyAlignment="1">
      <alignment vertical="center"/>
    </xf>
    <xf numFmtId="1" fontId="19" fillId="7" borderId="3" xfId="0" applyNumberFormat="1" applyFont="1" applyFill="1" applyBorder="1" applyAlignment="1">
      <alignment horizontal="left" vertical="center" wrapText="1"/>
    </xf>
    <xf numFmtId="49" fontId="19" fillId="7" borderId="3" xfId="0" applyNumberFormat="1" applyFont="1" applyFill="1" applyBorder="1" applyAlignment="1">
      <alignment horizontal="left" vertical="center" wrapText="1"/>
    </xf>
    <xf numFmtId="4" fontId="10" fillId="7" borderId="3" xfId="0" applyNumberFormat="1" applyFont="1" applyFill="1" applyBorder="1" applyAlignment="1">
      <alignment vertical="center"/>
    </xf>
    <xf numFmtId="1" fontId="19" fillId="3" borderId="3" xfId="0" quotePrefix="1" applyNumberFormat="1" applyFont="1" applyFill="1" applyBorder="1" applyAlignment="1">
      <alignment horizontal="left" vertical="center"/>
    </xf>
    <xf numFmtId="49" fontId="19" fillId="3" borderId="3" xfId="0" quotePrefix="1" applyNumberFormat="1" applyFont="1" applyFill="1" applyBorder="1" applyAlignment="1">
      <alignment horizontal="left" vertical="center" wrapText="1"/>
    </xf>
    <xf numFmtId="4" fontId="10" fillId="3" borderId="3" xfId="0" applyNumberFormat="1" applyFont="1" applyFill="1" applyBorder="1" applyAlignment="1">
      <alignment vertical="center"/>
    </xf>
    <xf numFmtId="1" fontId="19" fillId="7" borderId="3" xfId="0" quotePrefix="1" applyNumberFormat="1" applyFont="1" applyFill="1" applyBorder="1" applyAlignment="1">
      <alignment horizontal="left" vertical="center"/>
    </xf>
    <xf numFmtId="49" fontId="19" fillId="7" borderId="3" xfId="0" quotePrefix="1" applyNumberFormat="1" applyFont="1" applyFill="1" applyBorder="1" applyAlignment="1">
      <alignment horizontal="left" vertical="center" wrapText="1"/>
    </xf>
    <xf numFmtId="49" fontId="19" fillId="3" borderId="3" xfId="0" applyNumberFormat="1" applyFont="1" applyFill="1" applyBorder="1" applyAlignment="1">
      <alignment horizontal="left" vertical="center" wrapText="1"/>
    </xf>
    <xf numFmtId="1" fontId="15" fillId="3" borderId="3" xfId="0" quotePrefix="1" applyNumberFormat="1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1" fontId="19" fillId="4" borderId="13" xfId="0" applyNumberFormat="1" applyFont="1" applyFill="1" applyBorder="1" applyAlignment="1">
      <alignment horizontal="left" vertical="center" wrapText="1"/>
    </xf>
    <xf numFmtId="1" fontId="19" fillId="7" borderId="13" xfId="0" applyNumberFormat="1" applyFont="1" applyFill="1" applyBorder="1" applyAlignment="1">
      <alignment horizontal="left" vertical="center" wrapText="1"/>
    </xf>
    <xf numFmtId="1" fontId="19" fillId="3" borderId="13" xfId="0" quotePrefix="1" applyNumberFormat="1" applyFont="1" applyFill="1" applyBorder="1" applyAlignment="1">
      <alignment horizontal="left" vertical="center"/>
    </xf>
    <xf numFmtId="1" fontId="15" fillId="2" borderId="13" xfId="0" quotePrefix="1" applyNumberFormat="1" applyFont="1" applyFill="1" applyBorder="1" applyAlignment="1">
      <alignment horizontal="left" vertical="center"/>
    </xf>
    <xf numFmtId="1" fontId="19" fillId="7" borderId="13" xfId="0" quotePrefix="1" applyNumberFormat="1" applyFont="1" applyFill="1" applyBorder="1" applyAlignment="1">
      <alignment horizontal="left" vertical="center"/>
    </xf>
    <xf numFmtId="1" fontId="15" fillId="7" borderId="13" xfId="0" quotePrefix="1" applyNumberFormat="1" applyFont="1" applyFill="1" applyBorder="1" applyAlignment="1">
      <alignment horizontal="left" vertical="center"/>
    </xf>
    <xf numFmtId="1" fontId="15" fillId="3" borderId="13" xfId="0" quotePrefix="1" applyNumberFormat="1" applyFont="1" applyFill="1" applyBorder="1" applyAlignment="1">
      <alignment horizontal="left" vertical="center"/>
    </xf>
    <xf numFmtId="1" fontId="19" fillId="6" borderId="17" xfId="0" applyNumberFormat="1" applyFont="1" applyFill="1" applyBorder="1" applyAlignment="1">
      <alignment horizontal="left" vertical="center" wrapText="1"/>
    </xf>
    <xf numFmtId="1" fontId="19" fillId="6" borderId="18" xfId="0" applyNumberFormat="1" applyFont="1" applyFill="1" applyBorder="1" applyAlignment="1">
      <alignment horizontal="left" vertical="center" wrapText="1"/>
    </xf>
    <xf numFmtId="49" fontId="19" fillId="6" borderId="18" xfId="0" applyNumberFormat="1" applyFont="1" applyFill="1" applyBorder="1" applyAlignment="1">
      <alignment horizontal="left" vertical="center" wrapText="1"/>
    </xf>
    <xf numFmtId="4" fontId="10" fillId="6" borderId="18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1" fontId="19" fillId="4" borderId="3" xfId="0" applyNumberFormat="1" applyFont="1" applyFill="1" applyBorder="1" applyAlignment="1">
      <alignment horizontal="left" vertical="center"/>
    </xf>
    <xf numFmtId="49" fontId="19" fillId="4" borderId="3" xfId="0" applyNumberFormat="1" applyFont="1" applyFill="1" applyBorder="1" applyAlignment="1">
      <alignment vertical="center" wrapText="1"/>
    </xf>
    <xf numFmtId="49" fontId="19" fillId="7" borderId="3" xfId="0" quotePrefix="1" applyNumberFormat="1" applyFont="1" applyFill="1" applyBorder="1" applyAlignment="1">
      <alignment horizontal="left" vertical="center"/>
    </xf>
    <xf numFmtId="49" fontId="19" fillId="7" borderId="3" xfId="0" applyNumberFormat="1" applyFont="1" applyFill="1" applyBorder="1" applyAlignment="1">
      <alignment vertical="center" wrapText="1"/>
    </xf>
    <xf numFmtId="49" fontId="19" fillId="3" borderId="3" xfId="0" quotePrefix="1" applyNumberFormat="1" applyFont="1" applyFill="1" applyBorder="1" applyAlignment="1">
      <alignment horizontal="left" vertical="center"/>
    </xf>
    <xf numFmtId="1" fontId="15" fillId="3" borderId="3" xfId="0" applyNumberFormat="1" applyFont="1" applyFill="1" applyBorder="1" applyAlignment="1">
      <alignment horizontal="left" vertical="center" wrapText="1"/>
    </xf>
    <xf numFmtId="4" fontId="10" fillId="3" borderId="3" xfId="0" applyNumberFormat="1" applyFont="1" applyFill="1" applyBorder="1" applyAlignment="1">
      <alignment horizontal="right"/>
    </xf>
    <xf numFmtId="4" fontId="10" fillId="7" borderId="3" xfId="0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/>
    </xf>
    <xf numFmtId="4" fontId="10" fillId="6" borderId="18" xfId="0" applyNumberFormat="1" applyFont="1" applyFill="1" applyBorder="1" applyAlignment="1">
      <alignment horizontal="right"/>
    </xf>
    <xf numFmtId="1" fontId="19" fillId="4" borderId="13" xfId="0" applyNumberFormat="1" applyFont="1" applyFill="1" applyBorder="1" applyAlignment="1">
      <alignment horizontal="left" vertical="center"/>
    </xf>
    <xf numFmtId="1" fontId="15" fillId="3" borderId="13" xfId="0" applyNumberFormat="1" applyFont="1" applyFill="1" applyBorder="1" applyAlignment="1">
      <alignment horizontal="left" vertical="center" wrapText="1"/>
    </xf>
    <xf numFmtId="1" fontId="15" fillId="0" borderId="13" xfId="0" applyNumberFormat="1" applyFont="1" applyBorder="1" applyAlignment="1">
      <alignment horizontal="left" vertical="center" wrapText="1"/>
    </xf>
    <xf numFmtId="4" fontId="20" fillId="6" borderId="18" xfId="0" applyNumberFormat="1" applyFont="1" applyFill="1" applyBorder="1" applyAlignment="1">
      <alignment vertical="center"/>
    </xf>
    <xf numFmtId="4" fontId="20" fillId="6" borderId="19" xfId="0" applyNumberFormat="1" applyFont="1" applyFill="1" applyBorder="1" applyAlignment="1">
      <alignment vertical="center"/>
    </xf>
    <xf numFmtId="4" fontId="20" fillId="6" borderId="18" xfId="0" applyNumberFormat="1" applyFont="1" applyFill="1" applyBorder="1"/>
    <xf numFmtId="4" fontId="20" fillId="6" borderId="19" xfId="0" applyNumberFormat="1" applyFont="1" applyFill="1" applyBorder="1"/>
    <xf numFmtId="4" fontId="20" fillId="4" borderId="3" xfId="0" applyNumberFormat="1" applyFont="1" applyFill="1" applyBorder="1"/>
    <xf numFmtId="4" fontId="20" fillId="3" borderId="3" xfId="0" applyNumberFormat="1" applyFont="1" applyFill="1" applyBorder="1"/>
    <xf numFmtId="4" fontId="20" fillId="4" borderId="18" xfId="0" applyNumberFormat="1" applyFont="1" applyFill="1" applyBorder="1" applyAlignment="1">
      <alignment vertical="center"/>
    </xf>
    <xf numFmtId="4" fontId="20" fillId="4" borderId="19" xfId="0" applyNumberFormat="1" applyFont="1" applyFill="1" applyBorder="1" applyAlignment="1">
      <alignment vertical="center"/>
    </xf>
    <xf numFmtId="4" fontId="20" fillId="7" borderId="18" xfId="0" applyNumberFormat="1" applyFont="1" applyFill="1" applyBorder="1" applyAlignment="1">
      <alignment vertical="center"/>
    </xf>
    <xf numFmtId="4" fontId="20" fillId="7" borderId="19" xfId="0" applyNumberFormat="1" applyFont="1" applyFill="1" applyBorder="1" applyAlignment="1">
      <alignment vertical="center"/>
    </xf>
    <xf numFmtId="4" fontId="20" fillId="3" borderId="18" xfId="0" applyNumberFormat="1" applyFont="1" applyFill="1" applyBorder="1" applyAlignment="1">
      <alignment vertical="center"/>
    </xf>
    <xf numFmtId="4" fontId="20" fillId="3" borderId="19" xfId="0" applyNumberFormat="1" applyFont="1" applyFill="1" applyBorder="1" applyAlignment="1">
      <alignment vertical="center"/>
    </xf>
    <xf numFmtId="4" fontId="20" fillId="4" borderId="18" xfId="0" applyNumberFormat="1" applyFont="1" applyFill="1" applyBorder="1"/>
    <xf numFmtId="4" fontId="20" fillId="4" borderId="19" xfId="0" applyNumberFormat="1" applyFont="1" applyFill="1" applyBorder="1"/>
    <xf numFmtId="4" fontId="20" fillId="7" borderId="18" xfId="0" applyNumberFormat="1" applyFont="1" applyFill="1" applyBorder="1"/>
    <xf numFmtId="4" fontId="20" fillId="7" borderId="19" xfId="0" applyNumberFormat="1" applyFont="1" applyFill="1" applyBorder="1"/>
    <xf numFmtId="4" fontId="20" fillId="3" borderId="18" xfId="0" applyNumberFormat="1" applyFont="1" applyFill="1" applyBorder="1"/>
    <xf numFmtId="4" fontId="20" fillId="3" borderId="19" xfId="0" applyNumberFormat="1" applyFont="1" applyFill="1" applyBorder="1"/>
    <xf numFmtId="2" fontId="20" fillId="7" borderId="3" xfId="0" applyNumberFormat="1" applyFont="1" applyFill="1" applyBorder="1"/>
    <xf numFmtId="2" fontId="20" fillId="3" borderId="3" xfId="0" applyNumberFormat="1" applyFont="1" applyFill="1" applyBorder="1"/>
    <xf numFmtId="0" fontId="10" fillId="5" borderId="25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left" vertical="center" wrapText="1"/>
    </xf>
    <xf numFmtId="2" fontId="20" fillId="7" borderId="12" xfId="0" applyNumberFormat="1" applyFont="1" applyFill="1" applyBorder="1"/>
    <xf numFmtId="0" fontId="15" fillId="2" borderId="13" xfId="0" quotePrefix="1" applyFont="1" applyFill="1" applyBorder="1" applyAlignment="1">
      <alignment horizontal="left" vertical="center" wrapText="1" indent="1"/>
    </xf>
    <xf numFmtId="0" fontId="15" fillId="2" borderId="13" xfId="0" applyFont="1" applyFill="1" applyBorder="1" applyAlignment="1">
      <alignment horizontal="left" vertical="center" wrapText="1" indent="1"/>
    </xf>
    <xf numFmtId="0" fontId="19" fillId="7" borderId="13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9" fillId="3" borderId="13" xfId="0" quotePrefix="1" applyFont="1" applyFill="1" applyBorder="1" applyAlignment="1">
      <alignment vertical="center" wrapText="1"/>
    </xf>
    <xf numFmtId="2" fontId="20" fillId="3" borderId="12" xfId="0" applyNumberFormat="1" applyFont="1" applyFill="1" applyBorder="1"/>
    <xf numFmtId="0" fontId="19" fillId="3" borderId="13" xfId="0" applyFont="1" applyFill="1" applyBorder="1" applyAlignment="1">
      <alignment vertical="center" wrapText="1"/>
    </xf>
    <xf numFmtId="0" fontId="19" fillId="3" borderId="13" xfId="0" applyFont="1" applyFill="1" applyBorder="1" applyAlignment="1">
      <alignment horizontal="left" vertical="center" wrapText="1"/>
    </xf>
    <xf numFmtId="0" fontId="15" fillId="2" borderId="14" xfId="0" quotePrefix="1" applyFont="1" applyFill="1" applyBorder="1" applyAlignment="1">
      <alignment horizontal="left" vertical="center" wrapText="1" indent="1"/>
    </xf>
    <xf numFmtId="0" fontId="10" fillId="5" borderId="14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left" vertical="center" wrapText="1"/>
    </xf>
    <xf numFmtId="4" fontId="10" fillId="7" borderId="18" xfId="0" applyNumberFormat="1" applyFont="1" applyFill="1" applyBorder="1" applyAlignment="1">
      <alignment horizontal="right"/>
    </xf>
    <xf numFmtId="2" fontId="20" fillId="7" borderId="18" xfId="0" applyNumberFormat="1" applyFont="1" applyFill="1" applyBorder="1"/>
    <xf numFmtId="2" fontId="20" fillId="7" borderId="19" xfId="0" applyNumberFormat="1" applyFont="1" applyFill="1" applyBorder="1"/>
    <xf numFmtId="0" fontId="19" fillId="6" borderId="26" xfId="0" applyFont="1" applyFill="1" applyBorder="1" applyAlignment="1">
      <alignment horizontal="left" vertical="center" wrapText="1"/>
    </xf>
    <xf numFmtId="4" fontId="19" fillId="6" borderId="27" xfId="0" applyNumberFormat="1" applyFont="1" applyFill="1" applyBorder="1" applyAlignment="1">
      <alignment vertical="center" wrapText="1"/>
    </xf>
    <xf numFmtId="2" fontId="24" fillId="6" borderId="27" xfId="0" applyNumberFormat="1" applyFont="1" applyFill="1" applyBorder="1"/>
    <xf numFmtId="2" fontId="24" fillId="6" borderId="28" xfId="0" applyNumberFormat="1" applyFont="1" applyFill="1" applyBorder="1"/>
    <xf numFmtId="0" fontId="25" fillId="2" borderId="14" xfId="0" quotePrefix="1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" fillId="0" borderId="0" xfId="0" applyFont="1"/>
    <xf numFmtId="4" fontId="10" fillId="6" borderId="4" xfId="0" applyNumberFormat="1" applyFont="1" applyFill="1" applyBorder="1" applyAlignment="1">
      <alignment horizontal="right"/>
    </xf>
    <xf numFmtId="4" fontId="20" fillId="8" borderId="3" xfId="0" applyNumberFormat="1" applyFont="1" applyFill="1" applyBorder="1"/>
    <xf numFmtId="4" fontId="20" fillId="9" borderId="3" xfId="0" applyNumberFormat="1" applyFont="1" applyFill="1" applyBorder="1"/>
    <xf numFmtId="4" fontId="20" fillId="8" borderId="3" xfId="0" applyNumberFormat="1" applyFont="1" applyFill="1" applyBorder="1" applyAlignment="1">
      <alignment vertical="top" wrapText="1"/>
    </xf>
    <xf numFmtId="4" fontId="20" fillId="4" borderId="3" xfId="0" applyNumberFormat="1" applyFont="1" applyFill="1" applyBorder="1" applyAlignment="1">
      <alignment vertical="top" wrapText="1"/>
    </xf>
    <xf numFmtId="4" fontId="10" fillId="9" borderId="4" xfId="0" applyNumberFormat="1" applyFont="1" applyFill="1" applyBorder="1" applyAlignment="1">
      <alignment horizontal="right"/>
    </xf>
    <xf numFmtId="4" fontId="10" fillId="7" borderId="4" xfId="0" applyNumberFormat="1" applyFont="1" applyFill="1" applyBorder="1" applyAlignment="1">
      <alignment horizontal="right"/>
    </xf>
    <xf numFmtId="4" fontId="10" fillId="6" borderId="12" xfId="0" applyNumberFormat="1" applyFont="1" applyFill="1" applyBorder="1" applyAlignment="1">
      <alignment horizontal="right"/>
    </xf>
    <xf numFmtId="4" fontId="10" fillId="7" borderId="12" xfId="0" applyNumberFormat="1" applyFont="1" applyFill="1" applyBorder="1" applyAlignment="1">
      <alignment horizontal="right"/>
    </xf>
    <xf numFmtId="4" fontId="10" fillId="9" borderId="12" xfId="0" applyNumberFormat="1" applyFont="1" applyFill="1" applyBorder="1" applyAlignment="1">
      <alignment horizontal="right"/>
    </xf>
    <xf numFmtId="4" fontId="10" fillId="8" borderId="12" xfId="0" applyNumberFormat="1" applyFont="1" applyFill="1" applyBorder="1" applyAlignment="1">
      <alignment horizontal="right"/>
    </xf>
    <xf numFmtId="4" fontId="10" fillId="4" borderId="12" xfId="0" applyNumberFormat="1" applyFont="1" applyFill="1" applyBorder="1" applyAlignment="1">
      <alignment horizontal="right"/>
    </xf>
    <xf numFmtId="0" fontId="10" fillId="5" borderId="3" xfId="0" quotePrefix="1" applyFont="1" applyFill="1" applyBorder="1" applyAlignment="1">
      <alignment horizontal="center" vertical="center"/>
    </xf>
    <xf numFmtId="4" fontId="10" fillId="6" borderId="27" xfId="0" applyNumberFormat="1" applyFont="1" applyFill="1" applyBorder="1" applyAlignment="1">
      <alignment horizontal="right"/>
    </xf>
    <xf numFmtId="4" fontId="20" fillId="6" borderId="27" xfId="0" applyNumberFormat="1" applyFont="1" applyFill="1" applyBorder="1"/>
    <xf numFmtId="4" fontId="20" fillId="6" borderId="28" xfId="0" applyNumberFormat="1" applyFont="1" applyFill="1" applyBorder="1"/>
    <xf numFmtId="4" fontId="10" fillId="4" borderId="18" xfId="0" applyNumberFormat="1" applyFont="1" applyFill="1" applyBorder="1" applyAlignment="1">
      <alignment horizontal="right"/>
    </xf>
    <xf numFmtId="164" fontId="19" fillId="4" borderId="3" xfId="0" applyNumberFormat="1" applyFont="1" applyFill="1" applyBorder="1" applyAlignment="1">
      <alignment horizontal="right" wrapText="1"/>
    </xf>
    <xf numFmtId="2" fontId="20" fillId="6" borderId="27" xfId="0" applyNumberFormat="1" applyFont="1" applyFill="1" applyBorder="1"/>
    <xf numFmtId="2" fontId="20" fillId="6" borderId="28" xfId="0" applyNumberFormat="1" applyFont="1" applyFill="1" applyBorder="1"/>
    <xf numFmtId="1" fontId="19" fillId="2" borderId="29" xfId="0" applyNumberFormat="1" applyFont="1" applyFill="1" applyBorder="1" applyAlignment="1">
      <alignment horizontal="left" vertical="center"/>
    </xf>
    <xf numFmtId="1" fontId="19" fillId="2" borderId="30" xfId="0" applyNumberFormat="1" applyFont="1" applyFill="1" applyBorder="1" applyAlignment="1">
      <alignment horizontal="left" vertical="center"/>
    </xf>
    <xf numFmtId="1" fontId="15" fillId="2" borderId="30" xfId="0" applyNumberFormat="1" applyFont="1" applyFill="1" applyBorder="1" applyAlignment="1">
      <alignment horizontal="left" vertical="center"/>
    </xf>
    <xf numFmtId="49" fontId="15" fillId="2" borderId="30" xfId="0" applyNumberFormat="1" applyFont="1" applyFill="1" applyBorder="1" applyAlignment="1">
      <alignment vertical="center" wrapText="1"/>
    </xf>
    <xf numFmtId="1" fontId="20" fillId="3" borderId="3" xfId="0" applyNumberFormat="1" applyFont="1" applyFill="1" applyBorder="1"/>
    <xf numFmtId="49" fontId="20" fillId="3" borderId="3" xfId="0" applyNumberFormat="1" applyFont="1" applyFill="1" applyBorder="1"/>
    <xf numFmtId="1" fontId="20" fillId="3" borderId="3" xfId="0" applyNumberFormat="1" applyFont="1" applyFill="1" applyBorder="1" applyAlignment="1">
      <alignment horizontal="left"/>
    </xf>
    <xf numFmtId="1" fontId="20" fillId="3" borderId="13" xfId="0" applyNumberFormat="1" applyFont="1" applyFill="1" applyBorder="1"/>
    <xf numFmtId="1" fontId="24" fillId="0" borderId="14" xfId="0" applyNumberFormat="1" applyFont="1" applyBorder="1"/>
    <xf numFmtId="1" fontId="24" fillId="0" borderId="15" xfId="0" applyNumberFormat="1" applyFont="1" applyBorder="1"/>
    <xf numFmtId="49" fontId="24" fillId="0" borderId="15" xfId="0" applyNumberFormat="1" applyFont="1" applyBorder="1"/>
    <xf numFmtId="0" fontId="15" fillId="2" borderId="29" xfId="0" quotePrefix="1" applyFont="1" applyFill="1" applyBorder="1" applyAlignment="1">
      <alignment horizontal="left" vertical="center" wrapText="1" indent="1"/>
    </xf>
    <xf numFmtId="4" fontId="20" fillId="7" borderId="3" xfId="0" applyNumberFormat="1" applyFont="1" applyFill="1" applyBorder="1" applyAlignment="1">
      <alignment vertical="top" wrapText="1"/>
    </xf>
    <xf numFmtId="1" fontId="15" fillId="2" borderId="14" xfId="0" quotePrefix="1" applyNumberFormat="1" applyFont="1" applyFill="1" applyBorder="1" applyAlignment="1">
      <alignment horizontal="left" vertical="center"/>
    </xf>
    <xf numFmtId="1" fontId="19" fillId="2" borderId="15" xfId="0" quotePrefix="1" applyNumberFormat="1" applyFont="1" applyFill="1" applyBorder="1" applyAlignment="1">
      <alignment horizontal="left" vertical="center"/>
    </xf>
    <xf numFmtId="1" fontId="15" fillId="2" borderId="15" xfId="0" quotePrefix="1" applyNumberFormat="1" applyFont="1" applyFill="1" applyBorder="1" applyAlignment="1">
      <alignment horizontal="left" vertical="center"/>
    </xf>
    <xf numFmtId="49" fontId="15" fillId="2" borderId="15" xfId="0" applyNumberFormat="1" applyFont="1" applyFill="1" applyBorder="1" applyAlignment="1">
      <alignment horizontal="left" vertical="center" wrapText="1"/>
    </xf>
    <xf numFmtId="2" fontId="24" fillId="7" borderId="3" xfId="0" applyNumberFormat="1" applyFont="1" applyFill="1" applyBorder="1"/>
    <xf numFmtId="4" fontId="22" fillId="0" borderId="15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164" fontId="15" fillId="0" borderId="3" xfId="0" applyNumberFormat="1" applyFont="1" applyBorder="1" applyAlignment="1">
      <alignment horizontal="right" vertical="center"/>
    </xf>
    <xf numFmtId="164" fontId="15" fillId="0" borderId="3" xfId="0" applyNumberFormat="1" applyFont="1" applyBorder="1" applyAlignment="1">
      <alignment horizontal="right" vertical="center" wrapText="1"/>
    </xf>
    <xf numFmtId="4" fontId="22" fillId="0" borderId="3" xfId="0" applyNumberFormat="1" applyFont="1" applyBorder="1" applyAlignment="1">
      <alignment vertical="center"/>
    </xf>
    <xf numFmtId="4" fontId="22" fillId="0" borderId="3" xfId="0" applyNumberFormat="1" applyFont="1" applyBorder="1" applyAlignment="1">
      <alignment horizontal="right"/>
    </xf>
    <xf numFmtId="4" fontId="22" fillId="0" borderId="30" xfId="0" applyNumberFormat="1" applyFont="1" applyBorder="1" applyAlignment="1">
      <alignment horizontal="right"/>
    </xf>
    <xf numFmtId="4" fontId="24" fillId="0" borderId="15" xfId="0" applyNumberFormat="1" applyFont="1" applyBorder="1"/>
    <xf numFmtId="4" fontId="24" fillId="0" borderId="30" xfId="0" applyNumberFormat="1" applyFont="1" applyBorder="1" applyAlignment="1">
      <alignment vertical="top" wrapText="1"/>
    </xf>
    <xf numFmtId="0" fontId="24" fillId="0" borderId="30" xfId="0" applyFont="1" applyBorder="1" applyAlignment="1">
      <alignment vertical="top" wrapText="1"/>
    </xf>
    <xf numFmtId="4" fontId="22" fillId="0" borderId="15" xfId="0" applyNumberFormat="1" applyFont="1" applyBorder="1" applyAlignment="1">
      <alignment horizontal="right"/>
    </xf>
    <xf numFmtId="4" fontId="22" fillId="0" borderId="4" xfId="0" applyNumberFormat="1" applyFont="1" applyBorder="1" applyAlignment="1">
      <alignment horizontal="right"/>
    </xf>
    <xf numFmtId="4" fontId="24" fillId="0" borderId="3" xfId="0" applyNumberFormat="1" applyFont="1" applyBorder="1"/>
    <xf numFmtId="164" fontId="22" fillId="0" borderId="3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/>
    </xf>
    <xf numFmtId="1" fontId="15" fillId="0" borderId="13" xfId="0" quotePrefix="1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 wrapText="1"/>
    </xf>
    <xf numFmtId="4" fontId="24" fillId="0" borderId="18" xfId="0" applyNumberFormat="1" applyFont="1" applyBorder="1" applyAlignment="1">
      <alignment vertical="center"/>
    </xf>
    <xf numFmtId="4" fontId="24" fillId="0" borderId="3" xfId="0" applyNumberFormat="1" applyFont="1" applyBorder="1" applyAlignment="1">
      <alignment vertical="center"/>
    </xf>
    <xf numFmtId="4" fontId="24" fillId="0" borderId="30" xfId="0" applyNumberFormat="1" applyFont="1" applyBorder="1"/>
    <xf numFmtId="2" fontId="24" fillId="0" borderId="3" xfId="0" applyNumberFormat="1" applyFont="1" applyBorder="1"/>
    <xf numFmtId="2" fontId="24" fillId="0" borderId="12" xfId="0" applyNumberFormat="1" applyFont="1" applyBorder="1"/>
    <xf numFmtId="2" fontId="24" fillId="0" borderId="30" xfId="0" applyNumberFormat="1" applyFont="1" applyBorder="1"/>
    <xf numFmtId="2" fontId="24" fillId="0" borderId="23" xfId="0" applyNumberFormat="1" applyFont="1" applyBorder="1"/>
    <xf numFmtId="4" fontId="24" fillId="0" borderId="16" xfId="0" applyNumberFormat="1" applyFont="1" applyBorder="1"/>
    <xf numFmtId="4" fontId="22" fillId="0" borderId="12" xfId="0" applyNumberFormat="1" applyFont="1" applyBorder="1" applyAlignment="1">
      <alignment horizontal="right"/>
    </xf>
    <xf numFmtId="4" fontId="22" fillId="0" borderId="16" xfId="0" applyNumberFormat="1" applyFont="1" applyBorder="1" applyAlignment="1">
      <alignment horizontal="right"/>
    </xf>
    <xf numFmtId="164" fontId="10" fillId="0" borderId="3" xfId="0" applyNumberFormat="1" applyFont="1" applyBorder="1" applyAlignment="1">
      <alignment horizontal="right" vertical="center"/>
    </xf>
    <xf numFmtId="4" fontId="24" fillId="0" borderId="19" xfId="0" applyNumberFormat="1" applyFont="1" applyBorder="1" applyAlignment="1">
      <alignment vertical="center"/>
    </xf>
    <xf numFmtId="4" fontId="24" fillId="0" borderId="23" xfId="0" applyNumberFormat="1" applyFont="1" applyBorder="1" applyAlignment="1">
      <alignment vertical="center"/>
    </xf>
    <xf numFmtId="4" fontId="24" fillId="0" borderId="24" xfId="0" applyNumberFormat="1" applyFont="1" applyBorder="1" applyAlignment="1">
      <alignment vertical="center"/>
    </xf>
    <xf numFmtId="4" fontId="24" fillId="0" borderId="18" xfId="0" applyNumberFormat="1" applyFont="1" applyBorder="1"/>
    <xf numFmtId="4" fontId="24" fillId="0" borderId="19" xfId="0" applyNumberFormat="1" applyFont="1" applyBorder="1"/>
    <xf numFmtId="4" fontId="24" fillId="0" borderId="23" xfId="0" applyNumberFormat="1" applyFont="1" applyBorder="1"/>
    <xf numFmtId="4" fontId="24" fillId="0" borderId="24" xfId="0" applyNumberFormat="1" applyFont="1" applyBorder="1"/>
    <xf numFmtId="2" fontId="24" fillId="0" borderId="16" xfId="0" applyNumberFormat="1" applyFont="1" applyBorder="1"/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0" fillId="5" borderId="3" xfId="0" quotePrefix="1" applyFont="1" applyFill="1" applyBorder="1" applyAlignment="1">
      <alignment horizontal="center" vertical="center" wrapText="1"/>
    </xf>
    <xf numFmtId="0" fontId="10" fillId="5" borderId="1" xfId="0" quotePrefix="1" applyFont="1" applyFill="1" applyBorder="1" applyAlignment="1">
      <alignment horizontal="center" vertical="center" wrapText="1"/>
    </xf>
    <xf numFmtId="0" fontId="10" fillId="5" borderId="2" xfId="0" quotePrefix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4" borderId="1" xfId="0" quotePrefix="1" applyFont="1" applyFill="1" applyBorder="1" applyAlignment="1">
      <alignment horizontal="left" wrapText="1"/>
    </xf>
    <xf numFmtId="0" fontId="10" fillId="4" borderId="2" xfId="0" quotePrefix="1" applyFont="1" applyFill="1" applyBorder="1" applyAlignment="1">
      <alignment horizontal="left" wrapText="1"/>
    </xf>
    <xf numFmtId="0" fontId="10" fillId="4" borderId="4" xfId="0" quotePrefix="1" applyFont="1" applyFill="1" applyBorder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9" fillId="0" borderId="1" xfId="0" quotePrefix="1" applyFont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center" wrapText="1"/>
    </xf>
    <xf numFmtId="0" fontId="10" fillId="5" borderId="1" xfId="0" quotePrefix="1" applyFont="1" applyFill="1" applyBorder="1" applyAlignment="1">
      <alignment horizontal="center" wrapText="1"/>
    </xf>
    <xf numFmtId="0" fontId="10" fillId="4" borderId="3" xfId="0" quotePrefix="1" applyFont="1" applyFill="1" applyBorder="1" applyAlignment="1">
      <alignment horizontal="left" vertical="center" wrapText="1"/>
    </xf>
    <xf numFmtId="0" fontId="19" fillId="4" borderId="1" xfId="0" quotePrefix="1" applyFont="1" applyFill="1" applyBorder="1" applyAlignment="1">
      <alignment horizontal="left" vertical="center" wrapText="1"/>
    </xf>
    <xf numFmtId="0" fontId="19" fillId="0" borderId="1" xfId="0" quotePrefix="1" applyFont="1" applyBorder="1" applyAlignment="1">
      <alignment horizontal="left" vertical="center" wrapText="1"/>
    </xf>
    <xf numFmtId="49" fontId="10" fillId="5" borderId="20" xfId="0" applyNumberFormat="1" applyFont="1" applyFill="1" applyBorder="1" applyAlignment="1">
      <alignment horizontal="center" vertical="center" wrapText="1"/>
    </xf>
    <xf numFmtId="49" fontId="10" fillId="5" borderId="21" xfId="0" applyNumberFormat="1" applyFont="1" applyFill="1" applyBorder="1" applyAlignment="1">
      <alignment horizontal="center" vertical="center" wrapText="1"/>
    </xf>
    <xf numFmtId="49" fontId="10" fillId="5" borderId="22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vertical="center" wrapText="1"/>
    </xf>
    <xf numFmtId="0" fontId="20" fillId="9" borderId="11" xfId="0" applyFont="1" applyFill="1" applyBorder="1" applyAlignment="1">
      <alignment vertical="center"/>
    </xf>
    <xf numFmtId="0" fontId="20" fillId="9" borderId="2" xfId="0" applyFont="1" applyFill="1" applyBorder="1" applyAlignment="1">
      <alignment vertical="center"/>
    </xf>
    <xf numFmtId="0" fontId="20" fillId="9" borderId="4" xfId="0" applyFont="1" applyFill="1" applyBorder="1" applyAlignment="1">
      <alignment vertical="center"/>
    </xf>
    <xf numFmtId="0" fontId="20" fillId="8" borderId="11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vertical="center" wrapText="1"/>
    </xf>
    <xf numFmtId="0" fontId="20" fillId="8" borderId="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0" fontId="10" fillId="9" borderId="11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4" xfId="0" applyFont="1" applyFill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0" fillId="4" borderId="11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20" fillId="8" borderId="11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20" fillId="8" borderId="4" xfId="0" applyFont="1" applyFill="1" applyBorder="1" applyAlignment="1">
      <alignment vertical="center"/>
    </xf>
    <xf numFmtId="0" fontId="20" fillId="9" borderId="11" xfId="0" applyFont="1" applyFill="1" applyBorder="1" applyAlignment="1">
      <alignment vertical="center" wrapText="1"/>
    </xf>
    <xf numFmtId="0" fontId="20" fillId="9" borderId="2" xfId="0" applyFont="1" applyFill="1" applyBorder="1" applyAlignment="1">
      <alignment vertical="center" wrapText="1"/>
    </xf>
    <xf numFmtId="0" fontId="20" fillId="9" borderId="4" xfId="0" applyFont="1" applyFill="1" applyBorder="1" applyAlignment="1">
      <alignment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</cellXfs>
  <cellStyles count="2">
    <cellStyle name="Normal" xfId="0" builtinId="0"/>
    <cellStyle name="Obično_List4" xfId="1" xr:uid="{00000000-0005-0000-0000-000001000000}"/>
  </cellStyles>
  <dxfs count="0"/>
  <tableStyles count="0" defaultTableStyle="TableStyleMedium2" defaultPivotStyle="PivotStyleLight16"/>
  <colors>
    <mruColors>
      <color rgb="FF6699FF"/>
      <color rgb="FF3399FF"/>
      <color rgb="FF00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274320</xdr:colOff>
      <xdr:row>4</xdr:row>
      <xdr:rowOff>169545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3B59659-A009-9DB9-B697-27ACC52FF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5760720" cy="550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62D1-3C11-478A-B118-9EE225DBC839}">
  <dimension ref="B11:K49"/>
  <sheetViews>
    <sheetView zoomScaleNormal="100" workbookViewId="0">
      <selection activeCell="I31" sqref="I31"/>
    </sheetView>
  </sheetViews>
  <sheetFormatPr defaultRowHeight="15" x14ac:dyDescent="0.25"/>
  <sheetData>
    <row r="11" ht="22.5" customHeight="1" x14ac:dyDescent="0.25"/>
    <row r="12" ht="20.25" customHeight="1" x14ac:dyDescent="0.25"/>
    <row r="18" spans="2:11" ht="22.5" customHeight="1" x14ac:dyDescent="0.25">
      <c r="B18" s="214" t="s">
        <v>220</v>
      </c>
      <c r="C18" s="214"/>
      <c r="D18" s="214"/>
      <c r="E18" s="214"/>
      <c r="F18" s="214"/>
      <c r="G18" s="214"/>
      <c r="H18" s="214"/>
      <c r="I18" s="214"/>
      <c r="J18" s="214"/>
      <c r="K18" s="214"/>
    </row>
    <row r="19" spans="2:11" ht="22.5" x14ac:dyDescent="0.25">
      <c r="B19" s="215" t="s">
        <v>193</v>
      </c>
      <c r="C19" s="215"/>
      <c r="D19" s="215"/>
      <c r="E19" s="215"/>
      <c r="F19" s="215"/>
      <c r="G19" s="215"/>
      <c r="H19" s="215"/>
      <c r="I19" s="215"/>
    </row>
    <row r="20" spans="2:11" ht="22.5" x14ac:dyDescent="0.25">
      <c r="B20" s="214" t="s">
        <v>194</v>
      </c>
      <c r="C20" s="214"/>
      <c r="D20" s="214"/>
      <c r="E20" s="214"/>
      <c r="F20" s="214"/>
      <c r="G20" s="214"/>
      <c r="H20" s="214"/>
      <c r="I20" s="214"/>
    </row>
    <row r="21" spans="2:11" ht="22.5" x14ac:dyDescent="0.25">
      <c r="B21" s="214" t="s">
        <v>192</v>
      </c>
      <c r="C21" s="214"/>
      <c r="D21" s="214"/>
      <c r="E21" s="214"/>
      <c r="F21" s="214"/>
      <c r="G21" s="214"/>
      <c r="H21" s="214"/>
      <c r="I21" s="214"/>
    </row>
    <row r="47" spans="2:2" ht="15.75" x14ac:dyDescent="0.25">
      <c r="B47" s="27" t="s">
        <v>217</v>
      </c>
    </row>
    <row r="48" spans="2:2" ht="15.75" x14ac:dyDescent="0.25">
      <c r="B48" s="27" t="s">
        <v>218</v>
      </c>
    </row>
    <row r="49" spans="2:2" ht="15.75" x14ac:dyDescent="0.25">
      <c r="B49" s="27" t="s">
        <v>219</v>
      </c>
    </row>
  </sheetData>
  <mergeCells count="4">
    <mergeCell ref="B20:I20"/>
    <mergeCell ref="B21:I21"/>
    <mergeCell ref="B19:I19"/>
    <mergeCell ref="B18:K18"/>
  </mergeCells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6"/>
  <sheetViews>
    <sheetView tabSelected="1" zoomScaleNormal="100" workbookViewId="0">
      <selection activeCell="L38" sqref="L38"/>
    </sheetView>
  </sheetViews>
  <sheetFormatPr defaultRowHeight="15" x14ac:dyDescent="0.25"/>
  <cols>
    <col min="6" max="6" width="25.28515625" customWidth="1"/>
    <col min="7" max="7" width="29" customWidth="1"/>
    <col min="8" max="10" width="25.28515625" customWidth="1"/>
    <col min="11" max="11" width="29.42578125" customWidth="1"/>
    <col min="12" max="13" width="15.7109375" customWidth="1"/>
    <col min="14" max="14" width="25.28515625" customWidth="1"/>
  </cols>
  <sheetData>
    <row r="1" spans="1:14" ht="18.75" x14ac:dyDescent="0.3">
      <c r="A1" s="18" t="s">
        <v>47</v>
      </c>
      <c r="B1" s="19"/>
      <c r="C1" s="19"/>
      <c r="D1" s="19"/>
      <c r="E1" s="19"/>
      <c r="F1" s="19"/>
      <c r="G1" s="12"/>
      <c r="H1" s="12"/>
      <c r="I1" s="12"/>
      <c r="J1" s="12"/>
      <c r="K1" s="12"/>
      <c r="L1" s="12"/>
      <c r="M1" s="12"/>
    </row>
    <row r="2" spans="1:14" ht="42" customHeight="1" x14ac:dyDescent="0.25">
      <c r="A2" s="12"/>
      <c r="B2" s="227" t="s">
        <v>208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6"/>
    </row>
    <row r="3" spans="1:14" ht="18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2"/>
    </row>
    <row r="4" spans="1:14" ht="15.75" customHeight="1" x14ac:dyDescent="0.25">
      <c r="A4" s="12"/>
      <c r="B4" s="227" t="s">
        <v>10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5"/>
    </row>
    <row r="5" spans="1:14" ht="18.75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3"/>
    </row>
    <row r="6" spans="1:14" ht="18" customHeight="1" x14ac:dyDescent="0.25">
      <c r="A6" s="12"/>
      <c r="B6" s="227" t="s">
        <v>39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4"/>
    </row>
    <row r="7" spans="1:14" ht="18" customHeight="1" x14ac:dyDescent="0.25">
      <c r="A7" s="1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/>
    </row>
    <row r="8" spans="1:14" ht="18" customHeight="1" x14ac:dyDescent="0.25">
      <c r="A8" s="12"/>
      <c r="B8" s="217" t="s">
        <v>46</v>
      </c>
      <c r="C8" s="217"/>
      <c r="D8" s="217"/>
      <c r="E8" s="217"/>
      <c r="F8" s="217"/>
      <c r="G8" s="20"/>
      <c r="H8" s="20"/>
      <c r="I8" s="21"/>
      <c r="J8" s="21"/>
      <c r="K8" s="21"/>
      <c r="L8" s="22"/>
      <c r="M8" s="22"/>
    </row>
    <row r="9" spans="1:14" ht="47.25" x14ac:dyDescent="0.25">
      <c r="A9" s="12"/>
      <c r="B9" s="220" t="s">
        <v>8</v>
      </c>
      <c r="C9" s="220"/>
      <c r="D9" s="220"/>
      <c r="E9" s="220"/>
      <c r="F9" s="220"/>
      <c r="G9" s="48" t="s">
        <v>209</v>
      </c>
      <c r="H9" s="48" t="s">
        <v>202</v>
      </c>
      <c r="I9" s="48" t="s">
        <v>203</v>
      </c>
      <c r="J9" s="48" t="s">
        <v>204</v>
      </c>
      <c r="K9" s="48" t="s">
        <v>210</v>
      </c>
      <c r="L9" s="48" t="s">
        <v>18</v>
      </c>
      <c r="M9" s="48" t="s">
        <v>37</v>
      </c>
    </row>
    <row r="10" spans="1:14" ht="15.75" x14ac:dyDescent="0.25">
      <c r="A10" s="12"/>
      <c r="B10" s="234">
        <v>1</v>
      </c>
      <c r="C10" s="234"/>
      <c r="D10" s="234"/>
      <c r="E10" s="234"/>
      <c r="F10" s="235"/>
      <c r="G10" s="48">
        <v>2</v>
      </c>
      <c r="H10" s="48">
        <v>3</v>
      </c>
      <c r="I10" s="49">
        <v>4</v>
      </c>
      <c r="J10" s="49">
        <v>5</v>
      </c>
      <c r="K10" s="49">
        <v>6</v>
      </c>
      <c r="L10" s="49" t="s">
        <v>48</v>
      </c>
      <c r="M10" s="49" t="s">
        <v>49</v>
      </c>
    </row>
    <row r="11" spans="1:14" ht="15.75" x14ac:dyDescent="0.25">
      <c r="A11" s="12"/>
      <c r="B11" s="218" t="s">
        <v>20</v>
      </c>
      <c r="C11" s="219"/>
      <c r="D11" s="219"/>
      <c r="E11" s="219"/>
      <c r="F11" s="232"/>
      <c r="G11" s="180">
        <v>832106.79</v>
      </c>
      <c r="H11" s="180">
        <v>1081515</v>
      </c>
      <c r="I11" s="191">
        <v>1075967</v>
      </c>
      <c r="J11" s="191">
        <v>1075967</v>
      </c>
      <c r="K11" s="191">
        <v>1004717.59</v>
      </c>
      <c r="L11" s="191">
        <f>(K11/G11)*100</f>
        <v>120.74382784450057</v>
      </c>
      <c r="M11" s="191">
        <f>(K11/J11)*100</f>
        <v>93.378104532945699</v>
      </c>
    </row>
    <row r="12" spans="1:14" ht="15.75" x14ac:dyDescent="0.25">
      <c r="A12" s="12"/>
      <c r="B12" s="233" t="s">
        <v>19</v>
      </c>
      <c r="C12" s="232"/>
      <c r="D12" s="232"/>
      <c r="E12" s="232"/>
      <c r="F12" s="232"/>
      <c r="G12" s="180">
        <v>0</v>
      </c>
      <c r="H12" s="180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</row>
    <row r="13" spans="1:14" ht="15.75" x14ac:dyDescent="0.25">
      <c r="A13" s="12"/>
      <c r="B13" s="229" t="s">
        <v>0</v>
      </c>
      <c r="C13" s="230"/>
      <c r="D13" s="230"/>
      <c r="E13" s="230"/>
      <c r="F13" s="231"/>
      <c r="G13" s="51">
        <f>SUM(G11:G12)</f>
        <v>832106.79</v>
      </c>
      <c r="H13" s="51">
        <f t="shared" ref="H13:K13" si="0">SUM(H11:H12)</f>
        <v>1081515</v>
      </c>
      <c r="I13" s="51">
        <f t="shared" si="0"/>
        <v>1075967</v>
      </c>
      <c r="J13" s="51">
        <f t="shared" si="0"/>
        <v>1075967</v>
      </c>
      <c r="K13" s="51">
        <f t="shared" si="0"/>
        <v>1004717.59</v>
      </c>
      <c r="L13" s="43">
        <f>(K13/G13*100)</f>
        <v>120.74382784450057</v>
      </c>
      <c r="M13" s="43">
        <f>(K13/J13)*100</f>
        <v>93.378104532945699</v>
      </c>
    </row>
    <row r="14" spans="1:14" ht="15.75" x14ac:dyDescent="0.25">
      <c r="A14" s="12"/>
      <c r="B14" s="238" t="s">
        <v>21</v>
      </c>
      <c r="C14" s="219"/>
      <c r="D14" s="219"/>
      <c r="E14" s="219"/>
      <c r="F14" s="219"/>
      <c r="G14" s="181">
        <v>689354.46</v>
      </c>
      <c r="H14" s="181">
        <v>990915</v>
      </c>
      <c r="I14" s="191">
        <v>1120069</v>
      </c>
      <c r="J14" s="191">
        <v>1120069</v>
      </c>
      <c r="K14" s="191">
        <v>947566.22</v>
      </c>
      <c r="L14" s="191">
        <f t="shared" ref="L14:L16" si="1">(K14/G14*100)</f>
        <v>137.45703770452141</v>
      </c>
      <c r="M14" s="205">
        <f t="shared" ref="M14:M16" si="2">(K14/J14)*100</f>
        <v>84.598914888279197</v>
      </c>
    </row>
    <row r="15" spans="1:14" ht="15.75" x14ac:dyDescent="0.25">
      <c r="A15" s="12"/>
      <c r="B15" s="233" t="s">
        <v>22</v>
      </c>
      <c r="C15" s="232"/>
      <c r="D15" s="232"/>
      <c r="E15" s="232"/>
      <c r="F15" s="232"/>
      <c r="G15" s="180">
        <v>86713.1</v>
      </c>
      <c r="H15" s="180">
        <v>90600</v>
      </c>
      <c r="I15" s="191">
        <v>125416</v>
      </c>
      <c r="J15" s="191">
        <v>125416</v>
      </c>
      <c r="K15" s="191">
        <v>49292.42</v>
      </c>
      <c r="L15" s="191">
        <f t="shared" si="1"/>
        <v>56.8454132074623</v>
      </c>
      <c r="M15" s="205">
        <f t="shared" si="2"/>
        <v>39.303135166166996</v>
      </c>
    </row>
    <row r="16" spans="1:14" ht="15.75" x14ac:dyDescent="0.25">
      <c r="A16" s="12"/>
      <c r="B16" s="44" t="s">
        <v>1</v>
      </c>
      <c r="C16" s="50"/>
      <c r="D16" s="50"/>
      <c r="E16" s="50"/>
      <c r="F16" s="50"/>
      <c r="G16" s="51">
        <f>SUM(G14:G15)</f>
        <v>776067.55999999994</v>
      </c>
      <c r="H16" s="51">
        <f t="shared" ref="H16:K16" si="3">SUM(H14:H15)</f>
        <v>1081515</v>
      </c>
      <c r="I16" s="51">
        <f t="shared" si="3"/>
        <v>1245485</v>
      </c>
      <c r="J16" s="51">
        <f t="shared" si="3"/>
        <v>1245485</v>
      </c>
      <c r="K16" s="51">
        <f t="shared" si="3"/>
        <v>996858.64</v>
      </c>
      <c r="L16" s="43">
        <f t="shared" si="1"/>
        <v>128.44998185467256</v>
      </c>
      <c r="M16" s="43">
        <f t="shared" si="2"/>
        <v>80.037787689133154</v>
      </c>
    </row>
    <row r="17" spans="1:50" ht="15.75" x14ac:dyDescent="0.25">
      <c r="A17" s="12"/>
      <c r="B17" s="237" t="s">
        <v>2</v>
      </c>
      <c r="C17" s="230"/>
      <c r="D17" s="230"/>
      <c r="E17" s="230"/>
      <c r="F17" s="230"/>
      <c r="G17" s="52">
        <f>SUM(G13-G16)</f>
        <v>56039.230000000098</v>
      </c>
      <c r="H17" s="52">
        <f t="shared" ref="H17:K17" si="4">SUM(H13-H16)</f>
        <v>0</v>
      </c>
      <c r="I17" s="52">
        <f t="shared" si="4"/>
        <v>-169518</v>
      </c>
      <c r="J17" s="52">
        <f t="shared" si="4"/>
        <v>-169518</v>
      </c>
      <c r="K17" s="52">
        <f t="shared" si="4"/>
        <v>7858.9499999999534</v>
      </c>
      <c r="L17" s="45"/>
      <c r="M17" s="45"/>
    </row>
    <row r="18" spans="1:50" ht="15.75" x14ac:dyDescent="0.25">
      <c r="A18" s="12"/>
      <c r="B18" s="14"/>
      <c r="C18" s="23"/>
      <c r="D18" s="23"/>
      <c r="E18" s="23"/>
      <c r="F18" s="23"/>
      <c r="G18" s="23"/>
      <c r="H18" s="23"/>
      <c r="I18" s="23"/>
      <c r="J18" s="23"/>
      <c r="K18" s="23"/>
      <c r="L18" s="24"/>
      <c r="M18" s="24"/>
      <c r="N18" s="1"/>
    </row>
    <row r="19" spans="1:50" ht="18" customHeight="1" x14ac:dyDescent="0.25">
      <c r="A19" s="12"/>
      <c r="B19" s="217" t="s">
        <v>43</v>
      </c>
      <c r="C19" s="217"/>
      <c r="D19" s="217"/>
      <c r="E19" s="217"/>
      <c r="F19" s="217"/>
      <c r="G19" s="23"/>
      <c r="H19" s="23"/>
      <c r="I19" s="23"/>
      <c r="J19" s="23"/>
      <c r="K19" s="23"/>
      <c r="L19" s="24"/>
      <c r="M19" s="24"/>
      <c r="N19" s="1"/>
    </row>
    <row r="20" spans="1:50" ht="47.25" x14ac:dyDescent="0.25">
      <c r="A20" s="12"/>
      <c r="B20" s="220" t="s">
        <v>8</v>
      </c>
      <c r="C20" s="220"/>
      <c r="D20" s="220"/>
      <c r="E20" s="220"/>
      <c r="F20" s="220"/>
      <c r="G20" s="48" t="s">
        <v>206</v>
      </c>
      <c r="H20" s="48" t="s">
        <v>202</v>
      </c>
      <c r="I20" s="49" t="s">
        <v>205</v>
      </c>
      <c r="J20" s="49" t="s">
        <v>204</v>
      </c>
      <c r="K20" s="48" t="s">
        <v>207</v>
      </c>
      <c r="L20" s="49" t="s">
        <v>18</v>
      </c>
      <c r="M20" s="49" t="s">
        <v>37</v>
      </c>
    </row>
    <row r="21" spans="1:50" ht="15.75" x14ac:dyDescent="0.25">
      <c r="A21" s="12"/>
      <c r="B21" s="221">
        <v>1</v>
      </c>
      <c r="C21" s="222"/>
      <c r="D21" s="222"/>
      <c r="E21" s="222"/>
      <c r="F21" s="222"/>
      <c r="G21" s="152">
        <v>2</v>
      </c>
      <c r="H21" s="152">
        <v>3</v>
      </c>
      <c r="I21" s="49">
        <v>4</v>
      </c>
      <c r="J21" s="49">
        <v>5</v>
      </c>
      <c r="K21" s="49">
        <v>6</v>
      </c>
      <c r="L21" s="49" t="s">
        <v>48</v>
      </c>
      <c r="M21" s="49" t="s">
        <v>49</v>
      </c>
    </row>
    <row r="22" spans="1:50" ht="15.75" customHeight="1" x14ac:dyDescent="0.25">
      <c r="A22" s="12"/>
      <c r="B22" s="218" t="s">
        <v>23</v>
      </c>
      <c r="C22" s="223"/>
      <c r="D22" s="223"/>
      <c r="E22" s="223"/>
      <c r="F22" s="223"/>
      <c r="G22" s="181">
        <v>0</v>
      </c>
      <c r="H22" s="181">
        <v>0</v>
      </c>
      <c r="I22" s="192">
        <v>0</v>
      </c>
      <c r="J22" s="192">
        <v>0</v>
      </c>
      <c r="K22" s="192">
        <v>0</v>
      </c>
      <c r="L22" s="192">
        <v>0</v>
      </c>
      <c r="M22" s="192">
        <v>0</v>
      </c>
    </row>
    <row r="23" spans="1:50" ht="15.75" x14ac:dyDescent="0.25">
      <c r="A23" s="12"/>
      <c r="B23" s="218" t="s">
        <v>24</v>
      </c>
      <c r="C23" s="219"/>
      <c r="D23" s="219"/>
      <c r="E23" s="219"/>
      <c r="F23" s="219"/>
      <c r="G23" s="181">
        <v>0</v>
      </c>
      <c r="H23" s="181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</row>
    <row r="24" spans="1:50" ht="15" customHeight="1" x14ac:dyDescent="0.25">
      <c r="A24" s="12"/>
      <c r="B24" s="224" t="s">
        <v>38</v>
      </c>
      <c r="C24" s="225"/>
      <c r="D24" s="225"/>
      <c r="E24" s="225"/>
      <c r="F24" s="226"/>
      <c r="G24" s="46">
        <v>0</v>
      </c>
      <c r="H24" s="46">
        <v>0</v>
      </c>
      <c r="I24" s="45">
        <v>0</v>
      </c>
      <c r="J24" s="45">
        <v>0</v>
      </c>
      <c r="K24" s="45">
        <v>0</v>
      </c>
      <c r="L24" s="45"/>
      <c r="M24" s="45"/>
    </row>
    <row r="25" spans="1:50" s="8" customFormat="1" ht="15" customHeight="1" x14ac:dyDescent="0.25">
      <c r="A25" s="12"/>
      <c r="B25" s="218" t="s">
        <v>13</v>
      </c>
      <c r="C25" s="219"/>
      <c r="D25" s="219"/>
      <c r="E25" s="219"/>
      <c r="F25" s="219"/>
      <c r="G25" s="181">
        <v>113477.13</v>
      </c>
      <c r="H25" s="181">
        <v>0</v>
      </c>
      <c r="I25" s="192">
        <v>169518</v>
      </c>
      <c r="J25" s="192">
        <v>169518</v>
      </c>
      <c r="K25" s="192">
        <v>169516.36</v>
      </c>
      <c r="L25" s="192">
        <f>(K25/G25)*100</f>
        <v>149.3837216362451</v>
      </c>
      <c r="M25" s="192">
        <v>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ht="15" customHeight="1" x14ac:dyDescent="0.25">
      <c r="A26" s="12"/>
      <c r="B26" s="218" t="s">
        <v>42</v>
      </c>
      <c r="C26" s="219"/>
      <c r="D26" s="219"/>
      <c r="E26" s="219"/>
      <c r="F26" s="219"/>
      <c r="G26" s="181">
        <v>169516.36</v>
      </c>
      <c r="H26" s="181">
        <v>0</v>
      </c>
      <c r="I26" s="192">
        <v>0</v>
      </c>
      <c r="J26" s="192">
        <v>0</v>
      </c>
      <c r="K26" s="192">
        <v>177375.31</v>
      </c>
      <c r="L26" s="192">
        <f>(K26/G26)*100</f>
        <v>104.63610119990778</v>
      </c>
      <c r="M26" s="192">
        <v>0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11" customFormat="1" ht="15.75" x14ac:dyDescent="0.25">
      <c r="A27" s="15"/>
      <c r="B27" s="224" t="s">
        <v>44</v>
      </c>
      <c r="C27" s="225"/>
      <c r="D27" s="225"/>
      <c r="E27" s="225"/>
      <c r="F27" s="226"/>
      <c r="G27" s="46">
        <f>G25-G26</f>
        <v>-56039.229999999981</v>
      </c>
      <c r="H27" s="46">
        <f t="shared" ref="H27:K27" si="5">H25-H26</f>
        <v>0</v>
      </c>
      <c r="I27" s="46">
        <f t="shared" si="5"/>
        <v>169518</v>
      </c>
      <c r="J27" s="46">
        <f t="shared" si="5"/>
        <v>169518</v>
      </c>
      <c r="K27" s="46">
        <f t="shared" si="5"/>
        <v>-7858.9500000000116</v>
      </c>
      <c r="L27" s="45"/>
      <c r="M27" s="45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</row>
    <row r="28" spans="1:50" ht="15.75" x14ac:dyDescent="0.25">
      <c r="A28" s="12"/>
      <c r="B28" s="236" t="s">
        <v>45</v>
      </c>
      <c r="C28" s="236"/>
      <c r="D28" s="236"/>
      <c r="E28" s="236"/>
      <c r="F28" s="236"/>
      <c r="G28" s="157">
        <v>0</v>
      </c>
      <c r="H28" s="157">
        <v>0</v>
      </c>
      <c r="I28" s="47">
        <v>0</v>
      </c>
      <c r="J28" s="47">
        <v>0</v>
      </c>
      <c r="K28" s="47">
        <v>0</v>
      </c>
      <c r="L28" s="47"/>
      <c r="M28" s="47"/>
    </row>
    <row r="29" spans="1:5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50" x14ac:dyDescent="0.25">
      <c r="A30" s="12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50" x14ac:dyDescent="0.25">
      <c r="A31" s="12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</row>
    <row r="32" spans="1:50" ht="15" customHeight="1" x14ac:dyDescent="0.25">
      <c r="A32" s="12"/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</row>
    <row r="33" spans="1:13" ht="15" customHeight="1" x14ac:dyDescent="0.25">
      <c r="A33" s="12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</row>
    <row r="34" spans="1:13" ht="36.75" customHeight="1" x14ac:dyDescent="0.25">
      <c r="A34" s="12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</row>
    <row r="35" spans="1:13" ht="15" customHeight="1" x14ac:dyDescent="0.25">
      <c r="A35" s="12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</row>
    <row r="36" spans="1:13" x14ac:dyDescent="0.25">
      <c r="A36" s="12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</sheetData>
  <mergeCells count="26">
    <mergeCell ref="B6:M6"/>
    <mergeCell ref="B4:M4"/>
    <mergeCell ref="B2:M2"/>
    <mergeCell ref="B33:M34"/>
    <mergeCell ref="B35:M36"/>
    <mergeCell ref="B13:F13"/>
    <mergeCell ref="B23:F23"/>
    <mergeCell ref="B11:F11"/>
    <mergeCell ref="B12:F12"/>
    <mergeCell ref="B9:F9"/>
    <mergeCell ref="B10:F10"/>
    <mergeCell ref="B28:F28"/>
    <mergeCell ref="B15:F15"/>
    <mergeCell ref="B17:F17"/>
    <mergeCell ref="B14:F14"/>
    <mergeCell ref="B31:M31"/>
    <mergeCell ref="B32:M32"/>
    <mergeCell ref="B8:F8"/>
    <mergeCell ref="B19:F19"/>
    <mergeCell ref="B25:F25"/>
    <mergeCell ref="B26:F26"/>
    <mergeCell ref="B20:F20"/>
    <mergeCell ref="B21:F21"/>
    <mergeCell ref="B22:F22"/>
    <mergeCell ref="B27:F27"/>
    <mergeCell ref="B24:F24"/>
  </mergeCells>
  <pageMargins left="0.7" right="0.7" top="0.75" bottom="0.75" header="0.3" footer="0.3"/>
  <pageSetup paperSize="9" scale="55" fitToHeight="0" orientation="landscape" r:id="rId1"/>
  <ignoredErrors>
    <ignoredError sqref="G13:K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30"/>
  <sheetViews>
    <sheetView topLeftCell="A61" zoomScale="85" zoomScaleNormal="85" workbookViewId="0">
      <selection activeCell="P113" sqref="P11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1" width="25.28515625" customWidth="1"/>
    <col min="12" max="13" width="15.7109375" customWidth="1"/>
  </cols>
  <sheetData>
    <row r="1" spans="1:13" ht="18.75" x14ac:dyDescent="0.3">
      <c r="A1" s="18" t="s">
        <v>47</v>
      </c>
      <c r="B1" s="13"/>
      <c r="C1" s="13"/>
      <c r="D1" s="13"/>
      <c r="E1" s="13"/>
      <c r="F1" s="13"/>
      <c r="G1" s="2"/>
      <c r="H1" s="2"/>
      <c r="I1" s="2"/>
      <c r="J1" s="2"/>
      <c r="K1" s="2"/>
      <c r="L1" s="2"/>
      <c r="M1" s="2"/>
    </row>
    <row r="2" spans="1:13" ht="18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27"/>
      <c r="B3" s="227" t="s">
        <v>10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ht="15.75" x14ac:dyDescent="0.25">
      <c r="A4" s="27"/>
      <c r="B4" s="14"/>
      <c r="C4" s="14"/>
      <c r="D4" s="14"/>
      <c r="E4" s="14"/>
      <c r="F4" s="14"/>
      <c r="G4" s="14"/>
      <c r="H4" s="14"/>
      <c r="I4" s="14"/>
      <c r="J4" s="14"/>
      <c r="K4" s="28"/>
      <c r="L4" s="28"/>
      <c r="M4" s="28"/>
    </row>
    <row r="5" spans="1:13" ht="15.75" customHeight="1" x14ac:dyDescent="0.25">
      <c r="A5" s="27"/>
      <c r="B5" s="227" t="s">
        <v>40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</row>
    <row r="6" spans="1:13" ht="15.75" x14ac:dyDescent="0.25">
      <c r="A6" s="27"/>
      <c r="B6" s="14"/>
      <c r="C6" s="14"/>
      <c r="D6" s="14"/>
      <c r="E6" s="14"/>
      <c r="F6" s="14"/>
      <c r="G6" s="14"/>
      <c r="H6" s="14"/>
      <c r="I6" s="14"/>
      <c r="J6" s="14"/>
      <c r="K6" s="28"/>
      <c r="L6" s="28"/>
      <c r="M6" s="28"/>
    </row>
    <row r="7" spans="1:13" ht="15.75" customHeight="1" x14ac:dyDescent="0.25">
      <c r="A7" s="27"/>
      <c r="B7" s="227" t="s">
        <v>31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</row>
    <row r="8" spans="1:13" ht="16.5" thickBot="1" x14ac:dyDescent="0.3">
      <c r="A8" s="27"/>
      <c r="B8" s="14"/>
      <c r="C8" s="14"/>
      <c r="D8" s="14"/>
      <c r="E8" s="14"/>
      <c r="F8" s="14"/>
      <c r="G8" s="14"/>
      <c r="H8" s="14"/>
      <c r="I8" s="14"/>
      <c r="J8" s="14"/>
      <c r="K8" s="28"/>
      <c r="L8" s="28"/>
      <c r="M8" s="28"/>
    </row>
    <row r="9" spans="1:13" ht="48.75" customHeight="1" x14ac:dyDescent="0.25">
      <c r="A9" s="27"/>
      <c r="B9" s="242" t="s">
        <v>8</v>
      </c>
      <c r="C9" s="243"/>
      <c r="D9" s="243"/>
      <c r="E9" s="243"/>
      <c r="F9" s="244"/>
      <c r="G9" s="66" t="s">
        <v>211</v>
      </c>
      <c r="H9" s="66" t="s">
        <v>202</v>
      </c>
      <c r="I9" s="66" t="s">
        <v>203</v>
      </c>
      <c r="J9" s="66" t="s">
        <v>204</v>
      </c>
      <c r="K9" s="66" t="s">
        <v>212</v>
      </c>
      <c r="L9" s="66" t="s">
        <v>18</v>
      </c>
      <c r="M9" s="67" t="s">
        <v>37</v>
      </c>
    </row>
    <row r="10" spans="1:13" ht="16.5" thickBot="1" x14ac:dyDescent="0.3">
      <c r="A10" s="27"/>
      <c r="B10" s="239">
        <v>1</v>
      </c>
      <c r="C10" s="240"/>
      <c r="D10" s="240"/>
      <c r="E10" s="240"/>
      <c r="F10" s="241"/>
      <c r="G10" s="80">
        <v>2</v>
      </c>
      <c r="H10" s="80">
        <v>3</v>
      </c>
      <c r="I10" s="80">
        <v>4</v>
      </c>
      <c r="J10" s="80">
        <v>5</v>
      </c>
      <c r="K10" s="80">
        <v>6</v>
      </c>
      <c r="L10" s="80" t="s">
        <v>48</v>
      </c>
      <c r="M10" s="81" t="s">
        <v>49</v>
      </c>
    </row>
    <row r="11" spans="1:13" ht="15.75" x14ac:dyDescent="0.25">
      <c r="A11" s="27"/>
      <c r="B11" s="76"/>
      <c r="C11" s="77"/>
      <c r="D11" s="77"/>
      <c r="E11" s="77"/>
      <c r="F11" s="78" t="s">
        <v>36</v>
      </c>
      <c r="G11" s="79">
        <f>SUM(G12)</f>
        <v>832106.79</v>
      </c>
      <c r="H11" s="79">
        <f>SUM(H12)</f>
        <v>1081515</v>
      </c>
      <c r="I11" s="79">
        <f t="shared" ref="I11:K11" si="0">SUM(I12)</f>
        <v>1075967</v>
      </c>
      <c r="J11" s="79">
        <f t="shared" si="0"/>
        <v>1075967</v>
      </c>
      <c r="K11" s="79">
        <f t="shared" si="0"/>
        <v>1004717.5900000001</v>
      </c>
      <c r="L11" s="95">
        <f>(K11/G11)*100</f>
        <v>120.7438278445006</v>
      </c>
      <c r="M11" s="96">
        <f>(K11/J11)*100</f>
        <v>93.378104532945713</v>
      </c>
    </row>
    <row r="12" spans="1:13" ht="15.75" x14ac:dyDescent="0.25">
      <c r="A12" s="27"/>
      <c r="B12" s="69">
        <v>6</v>
      </c>
      <c r="C12" s="53"/>
      <c r="D12" s="53"/>
      <c r="E12" s="53"/>
      <c r="F12" s="54" t="s">
        <v>3</v>
      </c>
      <c r="G12" s="55">
        <f>SUM(G13,G26,G29,G32,G38,G42)</f>
        <v>832106.79</v>
      </c>
      <c r="H12" s="55">
        <f>SUM(H13,H26,H29,H32,H38,H42)</f>
        <v>1081515</v>
      </c>
      <c r="I12" s="55">
        <f>SUM(I13,I26,I29,I32,I38,I42)</f>
        <v>1075967</v>
      </c>
      <c r="J12" s="55">
        <f>SUM(J13,J26,J29,J32,J38,J42)</f>
        <v>1075967</v>
      </c>
      <c r="K12" s="55">
        <f>SUM(K13,K26,K29,K32,K38,K42)</f>
        <v>1004717.5900000001</v>
      </c>
      <c r="L12" s="101">
        <f t="shared" ref="L12:L41" si="1">(K12/G12)*100</f>
        <v>120.7438278445006</v>
      </c>
      <c r="M12" s="102">
        <f t="shared" ref="M12:M41" si="2">(K12/J12)*100</f>
        <v>93.378104532945713</v>
      </c>
    </row>
    <row r="13" spans="1:13" ht="31.5" x14ac:dyDescent="0.25">
      <c r="A13" s="27"/>
      <c r="B13" s="70"/>
      <c r="C13" s="56">
        <v>63</v>
      </c>
      <c r="D13" s="56"/>
      <c r="E13" s="56"/>
      <c r="F13" s="57" t="s">
        <v>12</v>
      </c>
      <c r="G13" s="58">
        <f>SUM(G14,G18,G21,G23)</f>
        <v>73645.510000000009</v>
      </c>
      <c r="H13" s="58">
        <f t="shared" ref="H13:K13" si="3">SUM(H14,H18,H21,H23)</f>
        <v>200500</v>
      </c>
      <c r="I13" s="58">
        <f t="shared" si="3"/>
        <v>149284</v>
      </c>
      <c r="J13" s="58">
        <f t="shared" si="3"/>
        <v>149284</v>
      </c>
      <c r="K13" s="58">
        <f t="shared" si="3"/>
        <v>91253.66</v>
      </c>
      <c r="L13" s="103">
        <f t="shared" si="1"/>
        <v>123.90933269387365</v>
      </c>
      <c r="M13" s="104">
        <f t="shared" si="2"/>
        <v>61.127555531738167</v>
      </c>
    </row>
    <row r="14" spans="1:13" ht="31.5" x14ac:dyDescent="0.25">
      <c r="A14" s="27"/>
      <c r="B14" s="71"/>
      <c r="C14" s="59"/>
      <c r="D14" s="59">
        <v>632</v>
      </c>
      <c r="E14" s="59"/>
      <c r="F14" s="60" t="s">
        <v>50</v>
      </c>
      <c r="G14" s="61">
        <f>SUM(G15:G17)</f>
        <v>12203.83</v>
      </c>
      <c r="H14" s="61">
        <f>SUM(H15:H16)</f>
        <v>20000</v>
      </c>
      <c r="I14" s="61">
        <f t="shared" ref="I14:K14" si="4">SUM(I15:I16)</f>
        <v>20000</v>
      </c>
      <c r="J14" s="61">
        <f t="shared" si="4"/>
        <v>20000</v>
      </c>
      <c r="K14" s="61">
        <f t="shared" si="4"/>
        <v>0</v>
      </c>
      <c r="L14" s="105">
        <v>0</v>
      </c>
      <c r="M14" s="106">
        <f t="shared" si="2"/>
        <v>0</v>
      </c>
    </row>
    <row r="15" spans="1:13" ht="15.75" x14ac:dyDescent="0.25">
      <c r="A15" s="27"/>
      <c r="B15" s="72"/>
      <c r="C15" s="35"/>
      <c r="D15" s="35"/>
      <c r="E15" s="35">
        <v>6321</v>
      </c>
      <c r="F15" s="30" t="s">
        <v>51</v>
      </c>
      <c r="G15" s="182">
        <v>6101.92</v>
      </c>
      <c r="H15" s="182">
        <v>10000</v>
      </c>
      <c r="I15" s="182">
        <v>10000</v>
      </c>
      <c r="J15" s="182">
        <v>10000</v>
      </c>
      <c r="K15" s="196">
        <v>0</v>
      </c>
      <c r="L15" s="195">
        <v>0</v>
      </c>
      <c r="M15" s="206">
        <f t="shared" si="2"/>
        <v>0</v>
      </c>
    </row>
    <row r="16" spans="1:13" ht="15.75" x14ac:dyDescent="0.25">
      <c r="A16" s="27"/>
      <c r="B16" s="72"/>
      <c r="C16" s="35"/>
      <c r="D16" s="35"/>
      <c r="E16" s="35">
        <v>6322</v>
      </c>
      <c r="F16" s="30" t="s">
        <v>52</v>
      </c>
      <c r="G16" s="182">
        <v>6101.91</v>
      </c>
      <c r="H16" s="182">
        <v>10000</v>
      </c>
      <c r="I16" s="182">
        <v>10000</v>
      </c>
      <c r="J16" s="182">
        <v>10000</v>
      </c>
      <c r="K16" s="196">
        <v>0</v>
      </c>
      <c r="L16" s="195">
        <v>0</v>
      </c>
      <c r="M16" s="206">
        <f t="shared" si="2"/>
        <v>0</v>
      </c>
    </row>
    <row r="17" spans="1:13" ht="15.75" x14ac:dyDescent="0.25">
      <c r="A17" s="27"/>
      <c r="B17" s="72"/>
      <c r="C17" s="35"/>
      <c r="D17" s="35"/>
      <c r="E17" s="35">
        <v>6323</v>
      </c>
      <c r="F17" s="30" t="s">
        <v>186</v>
      </c>
      <c r="G17" s="182">
        <v>0</v>
      </c>
      <c r="H17" s="182">
        <v>0</v>
      </c>
      <c r="I17" s="182">
        <v>0</v>
      </c>
      <c r="J17" s="182">
        <v>0</v>
      </c>
      <c r="K17" s="196">
        <v>0</v>
      </c>
      <c r="L17" s="195">
        <v>0</v>
      </c>
      <c r="M17" s="206">
        <v>0</v>
      </c>
    </row>
    <row r="18" spans="1:13" ht="15.75" x14ac:dyDescent="0.25">
      <c r="A18" s="27"/>
      <c r="B18" s="71"/>
      <c r="C18" s="59"/>
      <c r="D18" s="59">
        <v>634</v>
      </c>
      <c r="E18" s="59"/>
      <c r="F18" s="86" t="s">
        <v>195</v>
      </c>
      <c r="G18" s="61">
        <f>SUM(G19,G20)</f>
        <v>8000</v>
      </c>
      <c r="H18" s="61">
        <f t="shared" ref="H18:K18" si="5">SUM(H19,H20)</f>
        <v>66500</v>
      </c>
      <c r="I18" s="61">
        <f t="shared" si="5"/>
        <v>79748</v>
      </c>
      <c r="J18" s="61">
        <f t="shared" si="5"/>
        <v>79748</v>
      </c>
      <c r="K18" s="61">
        <f t="shared" si="5"/>
        <v>40217.660000000003</v>
      </c>
      <c r="L18" s="105">
        <v>0</v>
      </c>
      <c r="M18" s="106">
        <f t="shared" si="2"/>
        <v>50.430932437177113</v>
      </c>
    </row>
    <row r="19" spans="1:13" ht="15.75" x14ac:dyDescent="0.25">
      <c r="A19" s="27"/>
      <c r="B19" s="72"/>
      <c r="C19" s="35"/>
      <c r="D19" s="35"/>
      <c r="E19" s="35">
        <v>6341</v>
      </c>
      <c r="F19" s="30" t="s">
        <v>196</v>
      </c>
      <c r="G19" s="182">
        <v>0</v>
      </c>
      <c r="H19" s="182">
        <v>30000</v>
      </c>
      <c r="I19" s="182">
        <v>12053</v>
      </c>
      <c r="J19" s="182">
        <v>12053</v>
      </c>
      <c r="K19" s="196">
        <v>11722.92</v>
      </c>
      <c r="L19" s="195">
        <v>0</v>
      </c>
      <c r="M19" s="206">
        <v>0</v>
      </c>
    </row>
    <row r="20" spans="1:13" ht="15.75" x14ac:dyDescent="0.25">
      <c r="A20" s="27"/>
      <c r="B20" s="72"/>
      <c r="C20" s="35"/>
      <c r="D20" s="35"/>
      <c r="E20" s="35">
        <v>6342</v>
      </c>
      <c r="F20" s="30" t="s">
        <v>197</v>
      </c>
      <c r="G20" s="182">
        <v>8000</v>
      </c>
      <c r="H20" s="182">
        <v>36500</v>
      </c>
      <c r="I20" s="182">
        <v>67695</v>
      </c>
      <c r="J20" s="182">
        <v>67695</v>
      </c>
      <c r="K20" s="196">
        <v>28494.74</v>
      </c>
      <c r="L20" s="195">
        <v>0</v>
      </c>
      <c r="M20" s="206">
        <f t="shared" si="2"/>
        <v>42.092828126154075</v>
      </c>
    </row>
    <row r="21" spans="1:13" ht="31.5" x14ac:dyDescent="0.25">
      <c r="A21" s="27"/>
      <c r="B21" s="71"/>
      <c r="C21" s="59"/>
      <c r="D21" s="59">
        <v>636</v>
      </c>
      <c r="E21" s="59"/>
      <c r="F21" s="60" t="s">
        <v>53</v>
      </c>
      <c r="G21" s="61">
        <f>SUM(G22)</f>
        <v>17971</v>
      </c>
      <c r="H21" s="61">
        <f>SUM(H22)</f>
        <v>26000</v>
      </c>
      <c r="I21" s="61">
        <f t="shared" ref="I21:K21" si="6">SUM(I22)</f>
        <v>22650</v>
      </c>
      <c r="J21" s="61">
        <f t="shared" si="6"/>
        <v>22650</v>
      </c>
      <c r="K21" s="61">
        <f t="shared" si="6"/>
        <v>24150</v>
      </c>
      <c r="L21" s="105">
        <f t="shared" si="1"/>
        <v>134.38317288965555</v>
      </c>
      <c r="M21" s="106">
        <f t="shared" si="2"/>
        <v>106.62251655629137</v>
      </c>
    </row>
    <row r="22" spans="1:13" ht="31.5" x14ac:dyDescent="0.25">
      <c r="A22" s="27"/>
      <c r="B22" s="72"/>
      <c r="C22" s="35"/>
      <c r="D22" s="35"/>
      <c r="E22" s="35">
        <v>6361</v>
      </c>
      <c r="F22" s="31" t="s">
        <v>54</v>
      </c>
      <c r="G22" s="182">
        <v>17971</v>
      </c>
      <c r="H22" s="182">
        <v>26000</v>
      </c>
      <c r="I22" s="182">
        <v>22650</v>
      </c>
      <c r="J22" s="182">
        <v>22650</v>
      </c>
      <c r="K22" s="196">
        <v>24150</v>
      </c>
      <c r="L22" s="195">
        <f t="shared" si="1"/>
        <v>134.38317288965555</v>
      </c>
      <c r="M22" s="206">
        <f t="shared" si="2"/>
        <v>106.62251655629137</v>
      </c>
    </row>
    <row r="23" spans="1:13" ht="31.5" x14ac:dyDescent="0.25">
      <c r="A23" s="27"/>
      <c r="B23" s="71"/>
      <c r="C23" s="59"/>
      <c r="D23" s="59">
        <v>639</v>
      </c>
      <c r="E23" s="59"/>
      <c r="F23" s="60" t="s">
        <v>55</v>
      </c>
      <c r="G23" s="61">
        <f>SUM(G24:G25)</f>
        <v>35470.68</v>
      </c>
      <c r="H23" s="61">
        <f>SUM(H24:H25)</f>
        <v>88000</v>
      </c>
      <c r="I23" s="61">
        <f t="shared" ref="I23:K23" si="7">SUM(I24:I25)</f>
        <v>26886</v>
      </c>
      <c r="J23" s="61">
        <f t="shared" si="7"/>
        <v>26886</v>
      </c>
      <c r="K23" s="61">
        <f t="shared" si="7"/>
        <v>26886</v>
      </c>
      <c r="L23" s="105">
        <v>0</v>
      </c>
      <c r="M23" s="106">
        <f t="shared" si="2"/>
        <v>100</v>
      </c>
    </row>
    <row r="24" spans="1:13" ht="31.5" x14ac:dyDescent="0.25">
      <c r="A24" s="27"/>
      <c r="B24" s="72"/>
      <c r="C24" s="35"/>
      <c r="D24" s="35"/>
      <c r="E24" s="35">
        <v>6391</v>
      </c>
      <c r="F24" s="31" t="s">
        <v>56</v>
      </c>
      <c r="G24" s="182">
        <v>7068</v>
      </c>
      <c r="H24" s="182">
        <v>44000</v>
      </c>
      <c r="I24" s="182">
        <v>26886</v>
      </c>
      <c r="J24" s="182">
        <v>26886</v>
      </c>
      <c r="K24" s="196">
        <v>26886</v>
      </c>
      <c r="L24" s="195">
        <v>0</v>
      </c>
      <c r="M24" s="206">
        <f t="shared" si="2"/>
        <v>100</v>
      </c>
    </row>
    <row r="25" spans="1:13" ht="31.5" x14ac:dyDescent="0.25">
      <c r="A25" s="27"/>
      <c r="B25" s="72"/>
      <c r="C25" s="35"/>
      <c r="D25" s="35"/>
      <c r="E25" s="35">
        <v>6392</v>
      </c>
      <c r="F25" s="31" t="s">
        <v>57</v>
      </c>
      <c r="G25" s="182">
        <v>28402.68</v>
      </c>
      <c r="H25" s="182">
        <v>44000</v>
      </c>
      <c r="I25" s="182">
        <v>0</v>
      </c>
      <c r="J25" s="182">
        <v>0</v>
      </c>
      <c r="K25" s="196">
        <v>0</v>
      </c>
      <c r="L25" s="195">
        <v>0</v>
      </c>
      <c r="M25" s="206">
        <v>0</v>
      </c>
    </row>
    <row r="26" spans="1:13" ht="15.75" x14ac:dyDescent="0.25">
      <c r="A26" s="27"/>
      <c r="B26" s="73"/>
      <c r="C26" s="62" t="s">
        <v>58</v>
      </c>
      <c r="D26" s="62"/>
      <c r="E26" s="62"/>
      <c r="F26" s="63" t="s">
        <v>59</v>
      </c>
      <c r="G26" s="58">
        <f>SUM(G27)</f>
        <v>64.64</v>
      </c>
      <c r="H26" s="58">
        <f>SUM(H27)</f>
        <v>50</v>
      </c>
      <c r="I26" s="58">
        <f t="shared" ref="I26:K26" si="8">SUM(I27)</f>
        <v>300</v>
      </c>
      <c r="J26" s="58">
        <f t="shared" si="8"/>
        <v>300</v>
      </c>
      <c r="K26" s="58">
        <f t="shared" si="8"/>
        <v>133.63</v>
      </c>
      <c r="L26" s="103">
        <f t="shared" si="1"/>
        <v>206.72957920792078</v>
      </c>
      <c r="M26" s="104">
        <f t="shared" si="2"/>
        <v>44.543333333333329</v>
      </c>
    </row>
    <row r="27" spans="1:13" ht="15.75" x14ac:dyDescent="0.25">
      <c r="A27" s="27"/>
      <c r="B27" s="71"/>
      <c r="C27" s="59"/>
      <c r="D27" s="59" t="s">
        <v>60</v>
      </c>
      <c r="E27" s="59"/>
      <c r="F27" s="60" t="s">
        <v>61</v>
      </c>
      <c r="G27" s="61">
        <f>SUM(G28)</f>
        <v>64.64</v>
      </c>
      <c r="H27" s="61">
        <f>SUM(H28)</f>
        <v>50</v>
      </c>
      <c r="I27" s="61">
        <f t="shared" ref="I27:K27" si="9">SUM(I28)</f>
        <v>300</v>
      </c>
      <c r="J27" s="61">
        <f t="shared" si="9"/>
        <v>300</v>
      </c>
      <c r="K27" s="61">
        <f t="shared" si="9"/>
        <v>133.63</v>
      </c>
      <c r="L27" s="105">
        <f t="shared" si="1"/>
        <v>206.72957920792078</v>
      </c>
      <c r="M27" s="106">
        <f t="shared" si="2"/>
        <v>44.543333333333329</v>
      </c>
    </row>
    <row r="28" spans="1:13" ht="31.5" x14ac:dyDescent="0.25">
      <c r="A28" s="27"/>
      <c r="B28" s="72"/>
      <c r="C28" s="35"/>
      <c r="D28" s="35"/>
      <c r="E28" s="35" t="s">
        <v>62</v>
      </c>
      <c r="F28" s="31" t="s">
        <v>63</v>
      </c>
      <c r="G28" s="182">
        <v>64.64</v>
      </c>
      <c r="H28" s="182">
        <v>50</v>
      </c>
      <c r="I28" s="182">
        <v>300</v>
      </c>
      <c r="J28" s="182">
        <v>300</v>
      </c>
      <c r="K28" s="196">
        <v>133.63</v>
      </c>
      <c r="L28" s="195">
        <f t="shared" si="1"/>
        <v>206.72957920792078</v>
      </c>
      <c r="M28" s="206">
        <f t="shared" si="2"/>
        <v>44.543333333333329</v>
      </c>
    </row>
    <row r="29" spans="1:13" ht="47.25" x14ac:dyDescent="0.25">
      <c r="A29" s="27"/>
      <c r="B29" s="73"/>
      <c r="C29" s="62">
        <v>65</v>
      </c>
      <c r="D29" s="62"/>
      <c r="E29" s="62"/>
      <c r="F29" s="63" t="s">
        <v>64</v>
      </c>
      <c r="G29" s="58">
        <f>SUM(G30)</f>
        <v>29496.27</v>
      </c>
      <c r="H29" s="58">
        <f>SUM(H30)</f>
        <v>36000</v>
      </c>
      <c r="I29" s="58">
        <f t="shared" ref="I29:K30" si="10">SUM(I30)</f>
        <v>42000</v>
      </c>
      <c r="J29" s="58">
        <f t="shared" si="10"/>
        <v>42000</v>
      </c>
      <c r="K29" s="58">
        <f t="shared" si="10"/>
        <v>29925.11</v>
      </c>
      <c r="L29" s="103">
        <f t="shared" si="1"/>
        <v>101.4538787446684</v>
      </c>
      <c r="M29" s="104">
        <f t="shared" si="2"/>
        <v>71.250261904761899</v>
      </c>
    </row>
    <row r="30" spans="1:13" ht="15.75" x14ac:dyDescent="0.25">
      <c r="A30" s="27"/>
      <c r="B30" s="71"/>
      <c r="C30" s="59"/>
      <c r="D30" s="59">
        <v>652</v>
      </c>
      <c r="E30" s="59"/>
      <c r="F30" s="60" t="s">
        <v>65</v>
      </c>
      <c r="G30" s="61">
        <f>SUM(G31)</f>
        <v>29496.27</v>
      </c>
      <c r="H30" s="61">
        <f>SUM(H31)</f>
        <v>36000</v>
      </c>
      <c r="I30" s="61">
        <f t="shared" si="10"/>
        <v>42000</v>
      </c>
      <c r="J30" s="61">
        <f t="shared" si="10"/>
        <v>42000</v>
      </c>
      <c r="K30" s="61">
        <f t="shared" si="10"/>
        <v>29925.11</v>
      </c>
      <c r="L30" s="105">
        <f t="shared" si="1"/>
        <v>101.4538787446684</v>
      </c>
      <c r="M30" s="106">
        <f t="shared" si="2"/>
        <v>71.250261904761899</v>
      </c>
    </row>
    <row r="31" spans="1:13" ht="15.75" x14ac:dyDescent="0.25">
      <c r="A31" s="27"/>
      <c r="B31" s="72"/>
      <c r="C31" s="35"/>
      <c r="D31" s="35"/>
      <c r="E31" s="35">
        <v>6526</v>
      </c>
      <c r="F31" s="31" t="s">
        <v>66</v>
      </c>
      <c r="G31" s="182">
        <v>29496.27</v>
      </c>
      <c r="H31" s="182">
        <v>36000</v>
      </c>
      <c r="I31" s="182">
        <v>42000</v>
      </c>
      <c r="J31" s="182">
        <v>42000</v>
      </c>
      <c r="K31" s="196">
        <v>29925.11</v>
      </c>
      <c r="L31" s="195">
        <f t="shared" si="1"/>
        <v>101.4538787446684</v>
      </c>
      <c r="M31" s="206">
        <f t="shared" si="2"/>
        <v>71.250261904761899</v>
      </c>
    </row>
    <row r="32" spans="1:13" ht="47.25" x14ac:dyDescent="0.25">
      <c r="A32" s="27"/>
      <c r="B32" s="73"/>
      <c r="C32" s="62">
        <v>66</v>
      </c>
      <c r="D32" s="62"/>
      <c r="E32" s="62"/>
      <c r="F32" s="63" t="s">
        <v>67</v>
      </c>
      <c r="G32" s="58">
        <f>SUM(G33,G36)</f>
        <v>133029.03</v>
      </c>
      <c r="H32" s="58">
        <f>SUM(H33,H36)</f>
        <v>118150</v>
      </c>
      <c r="I32" s="58">
        <f t="shared" ref="I32:K32" si="11">SUM(I33,I36)</f>
        <v>126968</v>
      </c>
      <c r="J32" s="58">
        <f t="shared" si="11"/>
        <v>126968</v>
      </c>
      <c r="K32" s="58">
        <f t="shared" si="11"/>
        <v>142777.03</v>
      </c>
      <c r="L32" s="103">
        <f t="shared" si="1"/>
        <v>107.32772388102056</v>
      </c>
      <c r="M32" s="104">
        <f t="shared" si="2"/>
        <v>112.45119242643815</v>
      </c>
    </row>
    <row r="33" spans="1:13" ht="31.5" x14ac:dyDescent="0.25">
      <c r="A33" s="27"/>
      <c r="B33" s="71"/>
      <c r="C33" s="59"/>
      <c r="D33" s="59">
        <v>661</v>
      </c>
      <c r="E33" s="59"/>
      <c r="F33" s="60" t="s">
        <v>25</v>
      </c>
      <c r="G33" s="61">
        <f>SUM(G34:G35)</f>
        <v>125218.34999999999</v>
      </c>
      <c r="H33" s="61">
        <f>SUM(H34,H35)</f>
        <v>109950</v>
      </c>
      <c r="I33" s="61">
        <f t="shared" ref="I33:K33" si="12">SUM(I34,I35)</f>
        <v>116688</v>
      </c>
      <c r="J33" s="61">
        <f t="shared" si="12"/>
        <v>116688</v>
      </c>
      <c r="K33" s="61">
        <f t="shared" si="12"/>
        <v>126982.85999999999</v>
      </c>
      <c r="L33" s="105">
        <f t="shared" si="1"/>
        <v>101.40914650288875</v>
      </c>
      <c r="M33" s="106">
        <f t="shared" si="2"/>
        <v>108.82255244755244</v>
      </c>
    </row>
    <row r="34" spans="1:13" ht="15.75" x14ac:dyDescent="0.25">
      <c r="A34" s="27"/>
      <c r="B34" s="72"/>
      <c r="C34" s="35"/>
      <c r="D34" s="35"/>
      <c r="E34" s="35">
        <v>6614</v>
      </c>
      <c r="F34" s="31" t="s">
        <v>26</v>
      </c>
      <c r="G34" s="182">
        <v>72121.289999999994</v>
      </c>
      <c r="H34" s="182">
        <v>65000</v>
      </c>
      <c r="I34" s="182">
        <v>71738</v>
      </c>
      <c r="J34" s="182">
        <v>71738</v>
      </c>
      <c r="K34" s="196">
        <v>77501.039999999994</v>
      </c>
      <c r="L34" s="195">
        <f t="shared" si="1"/>
        <v>107.45930917209053</v>
      </c>
      <c r="M34" s="206">
        <f t="shared" si="2"/>
        <v>108.03345507262539</v>
      </c>
    </row>
    <row r="35" spans="1:13" ht="15.75" x14ac:dyDescent="0.25">
      <c r="A35" s="27"/>
      <c r="B35" s="72"/>
      <c r="C35" s="35"/>
      <c r="D35" s="35"/>
      <c r="E35" s="35">
        <v>6615</v>
      </c>
      <c r="F35" s="31" t="s">
        <v>68</v>
      </c>
      <c r="G35" s="182">
        <v>53097.06</v>
      </c>
      <c r="H35" s="182">
        <v>44950</v>
      </c>
      <c r="I35" s="182">
        <v>44950</v>
      </c>
      <c r="J35" s="182">
        <v>44950</v>
      </c>
      <c r="K35" s="196">
        <v>49481.82</v>
      </c>
      <c r="L35" s="195">
        <f t="shared" si="1"/>
        <v>93.191261437073919</v>
      </c>
      <c r="M35" s="206">
        <f t="shared" si="2"/>
        <v>110.08191323692994</v>
      </c>
    </row>
    <row r="36" spans="1:13" ht="47.25" x14ac:dyDescent="0.25">
      <c r="A36" s="27"/>
      <c r="B36" s="71"/>
      <c r="C36" s="59"/>
      <c r="D36" s="59">
        <v>663</v>
      </c>
      <c r="E36" s="59"/>
      <c r="F36" s="60" t="s">
        <v>69</v>
      </c>
      <c r="G36" s="61">
        <f>SUM(G37)</f>
        <v>7810.68</v>
      </c>
      <c r="H36" s="61">
        <f>SUM(H37)</f>
        <v>8200</v>
      </c>
      <c r="I36" s="61">
        <f t="shared" ref="I36:K36" si="13">SUM(I37)</f>
        <v>10280</v>
      </c>
      <c r="J36" s="61">
        <f t="shared" si="13"/>
        <v>10280</v>
      </c>
      <c r="K36" s="61">
        <f t="shared" si="13"/>
        <v>15794.17</v>
      </c>
      <c r="L36" s="105">
        <f t="shared" si="1"/>
        <v>202.21248342013754</v>
      </c>
      <c r="M36" s="106">
        <f t="shared" si="2"/>
        <v>153.6397859922179</v>
      </c>
    </row>
    <row r="37" spans="1:13" ht="15.75" x14ac:dyDescent="0.25">
      <c r="A37" s="27"/>
      <c r="B37" s="72"/>
      <c r="C37" s="35"/>
      <c r="D37" s="35"/>
      <c r="E37" s="35">
        <v>6631</v>
      </c>
      <c r="F37" s="31" t="s">
        <v>70</v>
      </c>
      <c r="G37" s="182">
        <v>7810.68</v>
      </c>
      <c r="H37" s="182">
        <v>8200</v>
      </c>
      <c r="I37" s="182">
        <v>10280</v>
      </c>
      <c r="J37" s="182">
        <v>10280</v>
      </c>
      <c r="K37" s="196">
        <v>15794.17</v>
      </c>
      <c r="L37" s="195">
        <f t="shared" si="1"/>
        <v>202.21248342013754</v>
      </c>
      <c r="M37" s="206">
        <f t="shared" si="2"/>
        <v>153.6397859922179</v>
      </c>
    </row>
    <row r="38" spans="1:13" ht="31.5" x14ac:dyDescent="0.25">
      <c r="A38" s="27"/>
      <c r="B38" s="73"/>
      <c r="C38" s="62">
        <v>67</v>
      </c>
      <c r="D38" s="62"/>
      <c r="E38" s="62"/>
      <c r="F38" s="63" t="s">
        <v>71</v>
      </c>
      <c r="G38" s="58">
        <f>SUM(G39)</f>
        <v>595871.34</v>
      </c>
      <c r="H38" s="58">
        <f>SUM(H39)</f>
        <v>722815</v>
      </c>
      <c r="I38" s="58">
        <f t="shared" ref="I38:K38" si="14">SUM(I39)</f>
        <v>752115</v>
      </c>
      <c r="J38" s="58">
        <f t="shared" si="14"/>
        <v>752115</v>
      </c>
      <c r="K38" s="58">
        <f t="shared" si="14"/>
        <v>740329.4</v>
      </c>
      <c r="L38" s="105">
        <f t="shared" si="1"/>
        <v>124.24316296199109</v>
      </c>
      <c r="M38" s="106">
        <f t="shared" si="2"/>
        <v>98.433005590900336</v>
      </c>
    </row>
    <row r="39" spans="1:13" ht="47.25" x14ac:dyDescent="0.25">
      <c r="A39" s="27"/>
      <c r="B39" s="71"/>
      <c r="C39" s="59"/>
      <c r="D39" s="59">
        <v>671</v>
      </c>
      <c r="E39" s="59"/>
      <c r="F39" s="60" t="s">
        <v>72</v>
      </c>
      <c r="G39" s="61">
        <f>SUM(G40:G41)</f>
        <v>595871.34</v>
      </c>
      <c r="H39" s="61">
        <f>SUM(H40,H41)</f>
        <v>722815</v>
      </c>
      <c r="I39" s="61">
        <f t="shared" ref="I39:K39" si="15">SUM(I40,I41)</f>
        <v>752115</v>
      </c>
      <c r="J39" s="61">
        <f t="shared" si="15"/>
        <v>752115</v>
      </c>
      <c r="K39" s="61">
        <f t="shared" si="15"/>
        <v>740329.4</v>
      </c>
      <c r="L39" s="105">
        <f t="shared" si="1"/>
        <v>124.24316296199109</v>
      </c>
      <c r="M39" s="106">
        <f t="shared" si="2"/>
        <v>98.433005590900336</v>
      </c>
    </row>
    <row r="40" spans="1:13" ht="31.5" x14ac:dyDescent="0.25">
      <c r="A40" s="27"/>
      <c r="B40" s="72"/>
      <c r="C40" s="35"/>
      <c r="D40" s="35"/>
      <c r="E40" s="35">
        <v>6711</v>
      </c>
      <c r="F40" s="31" t="s">
        <v>73</v>
      </c>
      <c r="G40" s="182">
        <v>578006.34</v>
      </c>
      <c r="H40" s="182">
        <v>705915</v>
      </c>
      <c r="I40" s="182">
        <v>747156</v>
      </c>
      <c r="J40" s="182">
        <v>747156</v>
      </c>
      <c r="K40" s="196">
        <v>735668.64</v>
      </c>
      <c r="L40" s="195">
        <f t="shared" si="1"/>
        <v>127.2769153362574</v>
      </c>
      <c r="M40" s="206">
        <f t="shared" si="2"/>
        <v>98.462521882980255</v>
      </c>
    </row>
    <row r="41" spans="1:13" ht="31.5" x14ac:dyDescent="0.25">
      <c r="A41" s="27"/>
      <c r="B41" s="72"/>
      <c r="C41" s="35"/>
      <c r="D41" s="35"/>
      <c r="E41" s="35">
        <v>6712</v>
      </c>
      <c r="F41" s="31" t="s">
        <v>74</v>
      </c>
      <c r="G41" s="182">
        <v>17865</v>
      </c>
      <c r="H41" s="182">
        <v>16900</v>
      </c>
      <c r="I41" s="182">
        <v>4959</v>
      </c>
      <c r="J41" s="182">
        <v>4959</v>
      </c>
      <c r="K41" s="196">
        <v>4660.76</v>
      </c>
      <c r="L41" s="195">
        <f t="shared" si="1"/>
        <v>26.08877693814722</v>
      </c>
      <c r="M41" s="206">
        <f t="shared" si="2"/>
        <v>93.985884250857026</v>
      </c>
    </row>
    <row r="42" spans="1:13" ht="15.75" x14ac:dyDescent="0.25">
      <c r="A42" s="27"/>
      <c r="B42" s="73"/>
      <c r="C42" s="62">
        <v>68</v>
      </c>
      <c r="D42" s="62"/>
      <c r="E42" s="62"/>
      <c r="F42" s="57" t="s">
        <v>75</v>
      </c>
      <c r="G42" s="58">
        <f>SUM(G43,G45)</f>
        <v>0</v>
      </c>
      <c r="H42" s="58">
        <f t="shared" ref="H42:K42" si="16">SUM(H43,H45)</f>
        <v>4000</v>
      </c>
      <c r="I42" s="58">
        <f t="shared" si="16"/>
        <v>5300</v>
      </c>
      <c r="J42" s="58">
        <f t="shared" si="16"/>
        <v>5300</v>
      </c>
      <c r="K42" s="58">
        <f t="shared" si="16"/>
        <v>298.76</v>
      </c>
      <c r="L42" s="103">
        <v>0</v>
      </c>
      <c r="M42" s="103">
        <f>SUM(K42/J42)*100</f>
        <v>5.636981132075471</v>
      </c>
    </row>
    <row r="43" spans="1:13" ht="15.75" x14ac:dyDescent="0.25">
      <c r="A43" s="27"/>
      <c r="B43" s="71"/>
      <c r="C43" s="59"/>
      <c r="D43" s="59">
        <v>681</v>
      </c>
      <c r="E43" s="59"/>
      <c r="F43" s="64" t="s">
        <v>215</v>
      </c>
      <c r="G43" s="61">
        <f>SUM(G44)</f>
        <v>0</v>
      </c>
      <c r="H43" s="61">
        <f t="shared" ref="H43:K43" si="17">SUM(H44)</f>
        <v>0</v>
      </c>
      <c r="I43" s="61">
        <f t="shared" si="17"/>
        <v>300</v>
      </c>
      <c r="J43" s="61">
        <f t="shared" si="17"/>
        <v>300</v>
      </c>
      <c r="K43" s="61">
        <f t="shared" si="17"/>
        <v>298.76</v>
      </c>
      <c r="L43" s="61">
        <v>0</v>
      </c>
      <c r="M43" s="103">
        <f t="shared" ref="M43:M44" si="18">SUM(K43/J43)*100</f>
        <v>99.586666666666673</v>
      </c>
    </row>
    <row r="44" spans="1:13" ht="15.75" x14ac:dyDescent="0.25">
      <c r="A44" s="27"/>
      <c r="B44" s="193"/>
      <c r="C44" s="39"/>
      <c r="D44" s="39"/>
      <c r="E44" s="39">
        <v>6819</v>
      </c>
      <c r="F44" s="194" t="s">
        <v>216</v>
      </c>
      <c r="G44" s="182">
        <v>0</v>
      </c>
      <c r="H44" s="182">
        <v>0</v>
      </c>
      <c r="I44" s="182">
        <v>300</v>
      </c>
      <c r="J44" s="182">
        <v>300</v>
      </c>
      <c r="K44" s="182">
        <v>298.76</v>
      </c>
      <c r="L44" s="195">
        <v>0</v>
      </c>
      <c r="M44" s="195">
        <f t="shared" si="18"/>
        <v>99.586666666666673</v>
      </c>
    </row>
    <row r="45" spans="1:13" ht="15.75" x14ac:dyDescent="0.25">
      <c r="A45" s="27"/>
      <c r="B45" s="71"/>
      <c r="C45" s="59"/>
      <c r="D45" s="59">
        <v>683</v>
      </c>
      <c r="E45" s="59"/>
      <c r="F45" s="64" t="s">
        <v>76</v>
      </c>
      <c r="G45" s="61">
        <f>SUM(G46)</f>
        <v>0</v>
      </c>
      <c r="H45" s="61">
        <f>SUM(H46)</f>
        <v>4000</v>
      </c>
      <c r="I45" s="61">
        <f t="shared" ref="I45:K45" si="19">SUM(I46)</f>
        <v>5000</v>
      </c>
      <c r="J45" s="61">
        <f t="shared" si="19"/>
        <v>5000</v>
      </c>
      <c r="K45" s="61">
        <f t="shared" si="19"/>
        <v>0</v>
      </c>
      <c r="L45" s="105">
        <v>0</v>
      </c>
      <c r="M45" s="106">
        <v>0</v>
      </c>
    </row>
    <row r="46" spans="1:13" ht="16.5" thickBot="1" x14ac:dyDescent="0.3">
      <c r="A46" s="27"/>
      <c r="B46" s="173"/>
      <c r="C46" s="174"/>
      <c r="D46" s="175"/>
      <c r="E46" s="175">
        <v>6831</v>
      </c>
      <c r="F46" s="176" t="s">
        <v>76</v>
      </c>
      <c r="G46" s="178">
        <v>0</v>
      </c>
      <c r="H46" s="178">
        <v>4000</v>
      </c>
      <c r="I46" s="178">
        <v>5000</v>
      </c>
      <c r="J46" s="178">
        <v>5000</v>
      </c>
      <c r="K46" s="179">
        <v>0</v>
      </c>
      <c r="L46" s="207">
        <v>0</v>
      </c>
      <c r="M46" s="208">
        <v>0</v>
      </c>
    </row>
    <row r="47" spans="1:13" ht="15.75" x14ac:dyDescent="0.25">
      <c r="A47" s="27"/>
      <c r="B47" s="32"/>
      <c r="C47" s="32"/>
      <c r="D47" s="32"/>
      <c r="E47" s="32"/>
      <c r="F47" s="32"/>
      <c r="G47" s="27"/>
      <c r="H47" s="27"/>
      <c r="I47" s="27"/>
      <c r="J47" s="27"/>
      <c r="K47" s="27"/>
      <c r="L47" s="27"/>
      <c r="M47" s="27"/>
    </row>
    <row r="48" spans="1:13" ht="16.5" thickBot="1" x14ac:dyDescent="0.3">
      <c r="A48" s="27"/>
      <c r="B48" s="33"/>
      <c r="C48" s="33"/>
      <c r="D48" s="33"/>
      <c r="E48" s="33"/>
      <c r="F48" s="33"/>
      <c r="G48" s="14"/>
      <c r="H48" s="14"/>
      <c r="I48" s="14"/>
      <c r="J48" s="14"/>
      <c r="K48" s="28"/>
      <c r="L48" s="28"/>
      <c r="M48" s="28"/>
    </row>
    <row r="49" spans="1:13" ht="54" customHeight="1" x14ac:dyDescent="0.25">
      <c r="A49" s="27"/>
      <c r="B49" s="242" t="s">
        <v>8</v>
      </c>
      <c r="C49" s="243"/>
      <c r="D49" s="243"/>
      <c r="E49" s="243"/>
      <c r="F49" s="244"/>
      <c r="G49" s="66" t="s">
        <v>211</v>
      </c>
      <c r="H49" s="66" t="s">
        <v>202</v>
      </c>
      <c r="I49" s="66" t="s">
        <v>203</v>
      </c>
      <c r="J49" s="66" t="s">
        <v>204</v>
      </c>
      <c r="K49" s="66" t="s">
        <v>212</v>
      </c>
      <c r="L49" s="66" t="s">
        <v>18</v>
      </c>
      <c r="M49" s="67" t="s">
        <v>37</v>
      </c>
    </row>
    <row r="50" spans="1:13" ht="16.5" thickBot="1" x14ac:dyDescent="0.3">
      <c r="A50" s="27"/>
      <c r="B50" s="239">
        <v>1</v>
      </c>
      <c r="C50" s="240"/>
      <c r="D50" s="240"/>
      <c r="E50" s="240"/>
      <c r="F50" s="241"/>
      <c r="G50" s="80">
        <v>2</v>
      </c>
      <c r="H50" s="80">
        <v>3</v>
      </c>
      <c r="I50" s="80">
        <v>4</v>
      </c>
      <c r="J50" s="80">
        <v>5</v>
      </c>
      <c r="K50" s="80">
        <v>6</v>
      </c>
      <c r="L50" s="80" t="s">
        <v>48</v>
      </c>
      <c r="M50" s="81" t="s">
        <v>49</v>
      </c>
    </row>
    <row r="51" spans="1:13" ht="15.75" x14ac:dyDescent="0.25">
      <c r="A51" s="27"/>
      <c r="B51" s="76"/>
      <c r="C51" s="77"/>
      <c r="D51" s="77"/>
      <c r="E51" s="77"/>
      <c r="F51" s="78" t="s">
        <v>35</v>
      </c>
      <c r="G51" s="91">
        <f>SUM(G52,G95)</f>
        <v>776067.55999999994</v>
      </c>
      <c r="H51" s="91">
        <f t="shared" ref="H51:K51" si="20">SUM(H52,H95)</f>
        <v>1081515</v>
      </c>
      <c r="I51" s="91">
        <f t="shared" si="20"/>
        <v>1245485</v>
      </c>
      <c r="J51" s="91">
        <f t="shared" si="20"/>
        <v>1245485</v>
      </c>
      <c r="K51" s="91">
        <f t="shared" si="20"/>
        <v>996858.64</v>
      </c>
      <c r="L51" s="97">
        <f>(K51/G51)*100</f>
        <v>128.44998185467256</v>
      </c>
      <c r="M51" s="98">
        <f>(K51/J51)*100</f>
        <v>80.037787689133154</v>
      </c>
    </row>
    <row r="52" spans="1:13" ht="15.75" x14ac:dyDescent="0.25">
      <c r="A52" s="27"/>
      <c r="B52" s="69">
        <v>3</v>
      </c>
      <c r="C52" s="53"/>
      <c r="D52" s="53"/>
      <c r="E52" s="53"/>
      <c r="F52" s="54" t="s">
        <v>4</v>
      </c>
      <c r="G52" s="90">
        <f>SUM(G53,G60,G89,G92)</f>
        <v>689354.46</v>
      </c>
      <c r="H52" s="90">
        <f t="shared" ref="H52:K52" si="21">SUM(H53,H60,H89,H92)</f>
        <v>990915</v>
      </c>
      <c r="I52" s="90">
        <f t="shared" si="21"/>
        <v>1120069</v>
      </c>
      <c r="J52" s="90">
        <f t="shared" si="21"/>
        <v>1120069</v>
      </c>
      <c r="K52" s="90">
        <f t="shared" si="21"/>
        <v>947566.22</v>
      </c>
      <c r="L52" s="107">
        <f t="shared" ref="L52:L108" si="22">(K52/G52)*100</f>
        <v>137.45703770452141</v>
      </c>
      <c r="M52" s="108">
        <f t="shared" ref="M52:M108" si="23">(K52/J52)*100</f>
        <v>84.598914888279197</v>
      </c>
    </row>
    <row r="53" spans="1:13" ht="15.75" x14ac:dyDescent="0.25">
      <c r="A53" s="27"/>
      <c r="B53" s="70"/>
      <c r="C53" s="56">
        <v>31</v>
      </c>
      <c r="D53" s="56"/>
      <c r="E53" s="56"/>
      <c r="F53" s="57" t="s">
        <v>5</v>
      </c>
      <c r="G53" s="89">
        <f>SUM(G54,G56,G58)</f>
        <v>323046.00999999995</v>
      </c>
      <c r="H53" s="89">
        <f t="shared" ref="H53:K53" si="24">SUM(H54,H56,H58)</f>
        <v>463115</v>
      </c>
      <c r="I53" s="89">
        <f t="shared" si="24"/>
        <v>525833</v>
      </c>
      <c r="J53" s="89">
        <f t="shared" si="24"/>
        <v>525833</v>
      </c>
      <c r="K53" s="89">
        <f t="shared" si="24"/>
        <v>491417.92</v>
      </c>
      <c r="L53" s="109">
        <f t="shared" si="22"/>
        <v>152.12010202509546</v>
      </c>
      <c r="M53" s="110">
        <f t="shared" si="23"/>
        <v>93.455131191842284</v>
      </c>
    </row>
    <row r="54" spans="1:13" ht="15.75" x14ac:dyDescent="0.25">
      <c r="A54" s="27"/>
      <c r="B54" s="71"/>
      <c r="C54" s="59"/>
      <c r="D54" s="59">
        <v>311</v>
      </c>
      <c r="E54" s="59"/>
      <c r="F54" s="86" t="s">
        <v>27</v>
      </c>
      <c r="G54" s="88">
        <f>SUM(G55)</f>
        <v>264717.43</v>
      </c>
      <c r="H54" s="88">
        <f t="shared" ref="H54:K54" si="25">SUM(H55)</f>
        <v>378640</v>
      </c>
      <c r="I54" s="88">
        <f t="shared" si="25"/>
        <v>435000</v>
      </c>
      <c r="J54" s="88">
        <f t="shared" si="25"/>
        <v>435000</v>
      </c>
      <c r="K54" s="88">
        <f t="shared" si="25"/>
        <v>408614.97</v>
      </c>
      <c r="L54" s="111">
        <f t="shared" si="22"/>
        <v>154.35892151113737</v>
      </c>
      <c r="M54" s="112">
        <f t="shared" si="23"/>
        <v>93.93447586206895</v>
      </c>
    </row>
    <row r="55" spans="1:13" ht="15.75" x14ac:dyDescent="0.25">
      <c r="A55" s="27"/>
      <c r="B55" s="72"/>
      <c r="C55" s="35"/>
      <c r="D55" s="35"/>
      <c r="E55" s="35">
        <v>3111</v>
      </c>
      <c r="F55" s="30" t="s">
        <v>28</v>
      </c>
      <c r="G55" s="183">
        <v>264717.43</v>
      </c>
      <c r="H55" s="183">
        <v>378640</v>
      </c>
      <c r="I55" s="183">
        <v>435000</v>
      </c>
      <c r="J55" s="183">
        <v>435000</v>
      </c>
      <c r="K55" s="190">
        <v>408614.97</v>
      </c>
      <c r="L55" s="209">
        <f t="shared" si="22"/>
        <v>154.35892151113737</v>
      </c>
      <c r="M55" s="210">
        <f t="shared" si="23"/>
        <v>93.93447586206895</v>
      </c>
    </row>
    <row r="56" spans="1:13" ht="15.75" x14ac:dyDescent="0.25">
      <c r="A56" s="27"/>
      <c r="B56" s="75"/>
      <c r="C56" s="65"/>
      <c r="D56" s="59" t="s">
        <v>77</v>
      </c>
      <c r="E56" s="59"/>
      <c r="F56" s="86" t="s">
        <v>78</v>
      </c>
      <c r="G56" s="88">
        <f>SUM(G57)</f>
        <v>14650.23</v>
      </c>
      <c r="H56" s="88">
        <f t="shared" ref="H56:K56" si="26">SUM(H57)</f>
        <v>22000</v>
      </c>
      <c r="I56" s="88">
        <f t="shared" si="26"/>
        <v>19057</v>
      </c>
      <c r="J56" s="88">
        <f t="shared" si="26"/>
        <v>19057</v>
      </c>
      <c r="K56" s="88">
        <f t="shared" si="26"/>
        <v>15381.49</v>
      </c>
      <c r="L56" s="111">
        <f t="shared" si="22"/>
        <v>104.99145747199874</v>
      </c>
      <c r="M56" s="112">
        <f t="shared" si="23"/>
        <v>80.713071312378645</v>
      </c>
    </row>
    <row r="57" spans="1:13" ht="15.75" x14ac:dyDescent="0.25">
      <c r="A57" s="27"/>
      <c r="B57" s="72"/>
      <c r="C57" s="35"/>
      <c r="D57" s="35"/>
      <c r="E57" s="35">
        <v>3121</v>
      </c>
      <c r="F57" s="30" t="s">
        <v>78</v>
      </c>
      <c r="G57" s="183">
        <v>14650.23</v>
      </c>
      <c r="H57" s="183">
        <v>22000</v>
      </c>
      <c r="I57" s="183">
        <v>19057</v>
      </c>
      <c r="J57" s="183">
        <v>19057</v>
      </c>
      <c r="K57" s="190">
        <v>15381.49</v>
      </c>
      <c r="L57" s="209">
        <f t="shared" si="22"/>
        <v>104.99145747199874</v>
      </c>
      <c r="M57" s="210">
        <f t="shared" si="23"/>
        <v>80.713071312378645</v>
      </c>
    </row>
    <row r="58" spans="1:13" ht="15.75" x14ac:dyDescent="0.25">
      <c r="A58" s="27"/>
      <c r="B58" s="75"/>
      <c r="C58" s="65"/>
      <c r="D58" s="59">
        <v>313</v>
      </c>
      <c r="E58" s="59"/>
      <c r="F58" s="86" t="s">
        <v>79</v>
      </c>
      <c r="G58" s="88">
        <f>SUM(G59)</f>
        <v>43678.35</v>
      </c>
      <c r="H58" s="88">
        <f t="shared" ref="H58:K58" si="27">SUM(H59)</f>
        <v>62475</v>
      </c>
      <c r="I58" s="88">
        <f t="shared" si="27"/>
        <v>71776</v>
      </c>
      <c r="J58" s="88">
        <f t="shared" si="27"/>
        <v>71776</v>
      </c>
      <c r="K58" s="88">
        <f t="shared" si="27"/>
        <v>67421.460000000006</v>
      </c>
      <c r="L58" s="111">
        <f t="shared" si="22"/>
        <v>154.35899020910819</v>
      </c>
      <c r="M58" s="112">
        <f t="shared" si="23"/>
        <v>93.933153143111909</v>
      </c>
    </row>
    <row r="59" spans="1:13" ht="15.75" x14ac:dyDescent="0.25">
      <c r="A59" s="27"/>
      <c r="B59" s="72"/>
      <c r="C59" s="35"/>
      <c r="D59" s="35"/>
      <c r="E59" s="35">
        <v>3132</v>
      </c>
      <c r="F59" s="30" t="s">
        <v>80</v>
      </c>
      <c r="G59" s="183">
        <v>43678.35</v>
      </c>
      <c r="H59" s="183">
        <v>62475</v>
      </c>
      <c r="I59" s="183">
        <v>71776</v>
      </c>
      <c r="J59" s="183">
        <v>71776</v>
      </c>
      <c r="K59" s="190">
        <v>67421.460000000006</v>
      </c>
      <c r="L59" s="209">
        <f t="shared" si="22"/>
        <v>154.35899020910819</v>
      </c>
      <c r="M59" s="210">
        <f t="shared" si="23"/>
        <v>93.933153143111909</v>
      </c>
    </row>
    <row r="60" spans="1:13" ht="15.75" x14ac:dyDescent="0.25">
      <c r="A60" s="27"/>
      <c r="B60" s="74"/>
      <c r="C60" s="62">
        <v>32</v>
      </c>
      <c r="D60" s="62"/>
      <c r="E60" s="62"/>
      <c r="F60" s="84" t="s">
        <v>11</v>
      </c>
      <c r="G60" s="89">
        <f>SUM(G61,G65,G72,G82)</f>
        <v>363218.92</v>
      </c>
      <c r="H60" s="89">
        <f t="shared" ref="H60:K60" si="28">SUM(H61,H65,H72,H82)</f>
        <v>524500</v>
      </c>
      <c r="I60" s="89">
        <f t="shared" si="28"/>
        <v>590136</v>
      </c>
      <c r="J60" s="89">
        <f t="shared" si="28"/>
        <v>590136</v>
      </c>
      <c r="K60" s="89">
        <f t="shared" si="28"/>
        <v>452699.33</v>
      </c>
      <c r="L60" s="109">
        <f t="shared" si="22"/>
        <v>124.63539344261032</v>
      </c>
      <c r="M60" s="110">
        <f t="shared" si="23"/>
        <v>76.71101746038201</v>
      </c>
    </row>
    <row r="61" spans="1:13" ht="15.75" x14ac:dyDescent="0.25">
      <c r="A61" s="27"/>
      <c r="B61" s="75"/>
      <c r="C61" s="65"/>
      <c r="D61" s="59">
        <v>321</v>
      </c>
      <c r="E61" s="59"/>
      <c r="F61" s="86" t="s">
        <v>29</v>
      </c>
      <c r="G61" s="88">
        <f>SUM(G62:G64)</f>
        <v>37222.480000000003</v>
      </c>
      <c r="H61" s="88">
        <f t="shared" ref="H61:K61" si="29">SUM(H62:H64)</f>
        <v>58100</v>
      </c>
      <c r="I61" s="88">
        <f t="shared" si="29"/>
        <v>52352</v>
      </c>
      <c r="J61" s="88">
        <f t="shared" si="29"/>
        <v>52352</v>
      </c>
      <c r="K61" s="88">
        <f t="shared" si="29"/>
        <v>36184.990000000005</v>
      </c>
      <c r="L61" s="111">
        <f t="shared" si="22"/>
        <v>97.21273273570165</v>
      </c>
      <c r="M61" s="112">
        <f t="shared" si="23"/>
        <v>69.118639211491455</v>
      </c>
    </row>
    <row r="62" spans="1:13" ht="15.75" x14ac:dyDescent="0.25">
      <c r="A62" s="27"/>
      <c r="B62" s="72"/>
      <c r="C62" s="35"/>
      <c r="D62" s="35"/>
      <c r="E62" s="35">
        <v>3211</v>
      </c>
      <c r="F62" s="30" t="s">
        <v>30</v>
      </c>
      <c r="G62" s="183">
        <v>6091.15</v>
      </c>
      <c r="H62" s="183">
        <v>8700</v>
      </c>
      <c r="I62" s="183">
        <v>8843</v>
      </c>
      <c r="J62" s="183">
        <v>8843</v>
      </c>
      <c r="K62" s="190">
        <v>5108</v>
      </c>
      <c r="L62" s="209">
        <f t="shared" si="22"/>
        <v>83.859369741346057</v>
      </c>
      <c r="M62" s="210">
        <f t="shared" si="23"/>
        <v>57.763202533077006</v>
      </c>
    </row>
    <row r="63" spans="1:13" ht="31.5" x14ac:dyDescent="0.25">
      <c r="A63" s="27"/>
      <c r="B63" s="72"/>
      <c r="C63" s="35"/>
      <c r="D63" s="35"/>
      <c r="E63" s="35">
        <v>3212</v>
      </c>
      <c r="F63" s="31" t="s">
        <v>81</v>
      </c>
      <c r="G63" s="183">
        <v>28198.33</v>
      </c>
      <c r="H63" s="183">
        <v>41400</v>
      </c>
      <c r="I63" s="183">
        <v>36009</v>
      </c>
      <c r="J63" s="183">
        <v>36009</v>
      </c>
      <c r="K63" s="190">
        <v>28637.99</v>
      </c>
      <c r="L63" s="209">
        <f t="shared" si="22"/>
        <v>101.55917034803126</v>
      </c>
      <c r="M63" s="210">
        <f t="shared" si="23"/>
        <v>79.530089699797273</v>
      </c>
    </row>
    <row r="64" spans="1:13" ht="15.75" x14ac:dyDescent="0.25">
      <c r="A64" s="27"/>
      <c r="B64" s="72"/>
      <c r="C64" s="35"/>
      <c r="D64" s="35"/>
      <c r="E64" s="35">
        <v>3213</v>
      </c>
      <c r="F64" s="30" t="s">
        <v>82</v>
      </c>
      <c r="G64" s="183">
        <v>2933</v>
      </c>
      <c r="H64" s="183">
        <v>8000</v>
      </c>
      <c r="I64" s="183">
        <v>7500</v>
      </c>
      <c r="J64" s="183">
        <v>7500</v>
      </c>
      <c r="K64" s="190">
        <v>2439</v>
      </c>
      <c r="L64" s="209">
        <v>0</v>
      </c>
      <c r="M64" s="210">
        <f t="shared" si="23"/>
        <v>32.519999999999996</v>
      </c>
    </row>
    <row r="65" spans="1:13" ht="15.75" x14ac:dyDescent="0.25">
      <c r="A65" s="27"/>
      <c r="B65" s="75"/>
      <c r="C65" s="65"/>
      <c r="D65" s="59">
        <v>322</v>
      </c>
      <c r="E65" s="59"/>
      <c r="F65" s="86" t="s">
        <v>83</v>
      </c>
      <c r="G65" s="88">
        <f>SUM(G66:G71)</f>
        <v>80045.180000000008</v>
      </c>
      <c r="H65" s="88">
        <f t="shared" ref="H65:K65" si="30">SUM(H66:H71)</f>
        <v>121600</v>
      </c>
      <c r="I65" s="88">
        <f t="shared" si="30"/>
        <v>128390</v>
      </c>
      <c r="J65" s="88">
        <f t="shared" si="30"/>
        <v>128390</v>
      </c>
      <c r="K65" s="88">
        <f t="shared" si="30"/>
        <v>91238.81</v>
      </c>
      <c r="L65" s="111">
        <f t="shared" si="22"/>
        <v>113.98413995695928</v>
      </c>
      <c r="M65" s="112">
        <f t="shared" si="23"/>
        <v>71.063797803567255</v>
      </c>
    </row>
    <row r="66" spans="1:13" ht="15.75" x14ac:dyDescent="0.25">
      <c r="A66" s="27"/>
      <c r="B66" s="72"/>
      <c r="C66" s="35"/>
      <c r="D66" s="35"/>
      <c r="E66" s="35">
        <v>3221</v>
      </c>
      <c r="F66" s="30" t="s">
        <v>84</v>
      </c>
      <c r="G66" s="183">
        <v>6191.92</v>
      </c>
      <c r="H66" s="183">
        <v>22700</v>
      </c>
      <c r="I66" s="183">
        <v>20300</v>
      </c>
      <c r="J66" s="183">
        <v>20300</v>
      </c>
      <c r="K66" s="190">
        <v>12068.2</v>
      </c>
      <c r="L66" s="209">
        <f t="shared" si="22"/>
        <v>194.90238891975349</v>
      </c>
      <c r="M66" s="210">
        <f t="shared" si="23"/>
        <v>59.449261083743842</v>
      </c>
    </row>
    <row r="67" spans="1:13" ht="15.75" x14ac:dyDescent="0.25">
      <c r="A67" s="27"/>
      <c r="B67" s="72"/>
      <c r="C67" s="35"/>
      <c r="D67" s="35"/>
      <c r="E67" s="35">
        <v>3222</v>
      </c>
      <c r="F67" s="30" t="s">
        <v>117</v>
      </c>
      <c r="G67" s="183">
        <v>29784.31</v>
      </c>
      <c r="H67" s="183">
        <v>20000</v>
      </c>
      <c r="I67" s="183">
        <v>30000</v>
      </c>
      <c r="J67" s="183">
        <v>30000</v>
      </c>
      <c r="K67" s="190">
        <v>44425.440000000002</v>
      </c>
      <c r="L67" s="209">
        <f t="shared" si="22"/>
        <v>149.15719048049124</v>
      </c>
      <c r="M67" s="210">
        <f t="shared" si="23"/>
        <v>148.08480000000003</v>
      </c>
    </row>
    <row r="68" spans="1:13" ht="15.75" x14ac:dyDescent="0.25">
      <c r="A68" s="27"/>
      <c r="B68" s="72"/>
      <c r="C68" s="35"/>
      <c r="D68" s="35"/>
      <c r="E68" s="35">
        <v>3223</v>
      </c>
      <c r="F68" s="30" t="s">
        <v>85</v>
      </c>
      <c r="G68" s="183">
        <v>25952.79</v>
      </c>
      <c r="H68" s="183">
        <v>41350</v>
      </c>
      <c r="I68" s="183">
        <v>41100</v>
      </c>
      <c r="J68" s="183">
        <v>41100</v>
      </c>
      <c r="K68" s="190">
        <v>24691.05</v>
      </c>
      <c r="L68" s="209">
        <f t="shared" si="22"/>
        <v>95.138326168400383</v>
      </c>
      <c r="M68" s="210">
        <f t="shared" si="23"/>
        <v>60.075547445255474</v>
      </c>
    </row>
    <row r="69" spans="1:13" ht="31.5" x14ac:dyDescent="0.25">
      <c r="A69" s="27"/>
      <c r="B69" s="72"/>
      <c r="C69" s="35"/>
      <c r="D69" s="35"/>
      <c r="E69" s="35">
        <v>3224</v>
      </c>
      <c r="F69" s="31" t="s">
        <v>86</v>
      </c>
      <c r="G69" s="183">
        <v>2635.73</v>
      </c>
      <c r="H69" s="183">
        <v>12550</v>
      </c>
      <c r="I69" s="183">
        <v>15490</v>
      </c>
      <c r="J69" s="183">
        <v>15490</v>
      </c>
      <c r="K69" s="190">
        <v>4151.93</v>
      </c>
      <c r="L69" s="209">
        <f t="shared" si="22"/>
        <v>157.52486028538584</v>
      </c>
      <c r="M69" s="210">
        <f t="shared" si="23"/>
        <v>26.803938024531959</v>
      </c>
    </row>
    <row r="70" spans="1:13" ht="15.75" x14ac:dyDescent="0.25">
      <c r="A70" s="27"/>
      <c r="B70" s="72"/>
      <c r="C70" s="35"/>
      <c r="D70" s="35"/>
      <c r="E70" s="35">
        <v>3225</v>
      </c>
      <c r="F70" s="30" t="s">
        <v>87</v>
      </c>
      <c r="G70" s="183">
        <v>1983.74</v>
      </c>
      <c r="H70" s="183">
        <v>12500</v>
      </c>
      <c r="I70" s="183">
        <v>10000</v>
      </c>
      <c r="J70" s="183">
        <v>10000</v>
      </c>
      <c r="K70" s="190">
        <v>3181.84</v>
      </c>
      <c r="L70" s="209">
        <f t="shared" si="22"/>
        <v>160.39601963967053</v>
      </c>
      <c r="M70" s="210">
        <f t="shared" si="23"/>
        <v>31.818400000000004</v>
      </c>
    </row>
    <row r="71" spans="1:13" ht="15.75" x14ac:dyDescent="0.25">
      <c r="A71" s="27"/>
      <c r="B71" s="72"/>
      <c r="C71" s="35"/>
      <c r="D71" s="35"/>
      <c r="E71" s="35">
        <v>3227</v>
      </c>
      <c r="F71" s="30" t="s">
        <v>88</v>
      </c>
      <c r="G71" s="183">
        <v>13496.69</v>
      </c>
      <c r="H71" s="183">
        <v>12500</v>
      </c>
      <c r="I71" s="183">
        <v>11500</v>
      </c>
      <c r="J71" s="183">
        <v>11500</v>
      </c>
      <c r="K71" s="190">
        <v>2720.35</v>
      </c>
      <c r="L71" s="209">
        <f t="shared" si="22"/>
        <v>20.155682615515357</v>
      </c>
      <c r="M71" s="210">
        <f t="shared" si="23"/>
        <v>23.655217391304348</v>
      </c>
    </row>
    <row r="72" spans="1:13" ht="15.75" x14ac:dyDescent="0.25">
      <c r="A72" s="27"/>
      <c r="B72" s="75"/>
      <c r="C72" s="65"/>
      <c r="D72" s="59">
        <v>323</v>
      </c>
      <c r="E72" s="59"/>
      <c r="F72" s="86" t="s">
        <v>89</v>
      </c>
      <c r="G72" s="88">
        <f>SUM(G73:G81)</f>
        <v>220968.29999999993</v>
      </c>
      <c r="H72" s="88">
        <f t="shared" ref="H72:K72" si="31">SUM(H73:H81)</f>
        <v>319700</v>
      </c>
      <c r="I72" s="88">
        <f t="shared" si="31"/>
        <v>367294</v>
      </c>
      <c r="J72" s="88">
        <f t="shared" si="31"/>
        <v>367294</v>
      </c>
      <c r="K72" s="88">
        <f t="shared" si="31"/>
        <v>293922.83</v>
      </c>
      <c r="L72" s="111">
        <f t="shared" si="22"/>
        <v>133.01583530307292</v>
      </c>
      <c r="M72" s="112">
        <f t="shared" si="23"/>
        <v>80.023858271575364</v>
      </c>
    </row>
    <row r="73" spans="1:13" ht="15.75" x14ac:dyDescent="0.25">
      <c r="A73" s="27"/>
      <c r="B73" s="72"/>
      <c r="C73" s="35"/>
      <c r="D73" s="35"/>
      <c r="E73" s="35">
        <v>3231</v>
      </c>
      <c r="F73" s="30" t="s">
        <v>90</v>
      </c>
      <c r="G73" s="183">
        <v>17967.64</v>
      </c>
      <c r="H73" s="183">
        <v>28500</v>
      </c>
      <c r="I73" s="183">
        <v>39396</v>
      </c>
      <c r="J73" s="183">
        <v>39396</v>
      </c>
      <c r="K73" s="190">
        <v>23327.97</v>
      </c>
      <c r="L73" s="209">
        <f t="shared" si="22"/>
        <v>129.83324465539158</v>
      </c>
      <c r="M73" s="210">
        <f t="shared" si="23"/>
        <v>59.214057264696926</v>
      </c>
    </row>
    <row r="74" spans="1:13" ht="15.75" x14ac:dyDescent="0.25">
      <c r="A74" s="27"/>
      <c r="B74" s="72"/>
      <c r="C74" s="35"/>
      <c r="D74" s="35"/>
      <c r="E74" s="35">
        <v>3232</v>
      </c>
      <c r="F74" s="30" t="s">
        <v>91</v>
      </c>
      <c r="G74" s="183">
        <v>46050.38</v>
      </c>
      <c r="H74" s="183">
        <v>61000</v>
      </c>
      <c r="I74" s="183">
        <v>83500</v>
      </c>
      <c r="J74" s="183">
        <v>83500</v>
      </c>
      <c r="K74" s="190">
        <v>58888.2</v>
      </c>
      <c r="L74" s="209">
        <f t="shared" si="22"/>
        <v>127.87777212696183</v>
      </c>
      <c r="M74" s="210">
        <f t="shared" si="23"/>
        <v>70.524790419161675</v>
      </c>
    </row>
    <row r="75" spans="1:13" ht="15.75" x14ac:dyDescent="0.25">
      <c r="A75" s="27"/>
      <c r="B75" s="72"/>
      <c r="C75" s="35"/>
      <c r="D75" s="35"/>
      <c r="E75" s="35">
        <v>3233</v>
      </c>
      <c r="F75" s="30" t="s">
        <v>92</v>
      </c>
      <c r="G75" s="183">
        <v>69297.62</v>
      </c>
      <c r="H75" s="183">
        <v>59200</v>
      </c>
      <c r="I75" s="183">
        <v>85098</v>
      </c>
      <c r="J75" s="183">
        <v>85098</v>
      </c>
      <c r="K75" s="190">
        <v>83506.899999999994</v>
      </c>
      <c r="L75" s="209">
        <f t="shared" si="22"/>
        <v>120.50471574637052</v>
      </c>
      <c r="M75" s="210">
        <f t="shared" si="23"/>
        <v>98.130273331923192</v>
      </c>
    </row>
    <row r="76" spans="1:13" ht="15.75" x14ac:dyDescent="0.25">
      <c r="A76" s="27"/>
      <c r="B76" s="72"/>
      <c r="C76" s="35"/>
      <c r="D76" s="35"/>
      <c r="E76" s="35">
        <v>3234</v>
      </c>
      <c r="F76" s="30" t="s">
        <v>93</v>
      </c>
      <c r="G76" s="183">
        <v>14105.18</v>
      </c>
      <c r="H76" s="183">
        <v>13600</v>
      </c>
      <c r="I76" s="183">
        <v>18600</v>
      </c>
      <c r="J76" s="183">
        <v>18600</v>
      </c>
      <c r="K76" s="190">
        <v>17424.72</v>
      </c>
      <c r="L76" s="209">
        <f t="shared" si="22"/>
        <v>123.53419098515582</v>
      </c>
      <c r="M76" s="210">
        <f t="shared" si="23"/>
        <v>93.681290322580651</v>
      </c>
    </row>
    <row r="77" spans="1:13" ht="15.75" x14ac:dyDescent="0.25">
      <c r="A77" s="27"/>
      <c r="B77" s="72"/>
      <c r="C77" s="35"/>
      <c r="D77" s="35"/>
      <c r="E77" s="35">
        <v>3235</v>
      </c>
      <c r="F77" s="30" t="s">
        <v>94</v>
      </c>
      <c r="G77" s="183">
        <v>3889.49</v>
      </c>
      <c r="H77" s="183">
        <v>3800</v>
      </c>
      <c r="I77" s="183">
        <v>5500</v>
      </c>
      <c r="J77" s="183">
        <v>5500</v>
      </c>
      <c r="K77" s="190">
        <v>4624.8100000000004</v>
      </c>
      <c r="L77" s="209">
        <f t="shared" si="22"/>
        <v>118.9053063512183</v>
      </c>
      <c r="M77" s="210">
        <f t="shared" si="23"/>
        <v>84.087454545454548</v>
      </c>
    </row>
    <row r="78" spans="1:13" ht="15.75" x14ac:dyDescent="0.25">
      <c r="A78" s="27"/>
      <c r="B78" s="72"/>
      <c r="C78" s="35"/>
      <c r="D78" s="35"/>
      <c r="E78" s="35">
        <v>3236</v>
      </c>
      <c r="F78" s="30" t="s">
        <v>95</v>
      </c>
      <c r="G78" s="183">
        <v>5027.28</v>
      </c>
      <c r="H78" s="183">
        <v>4300</v>
      </c>
      <c r="I78" s="183">
        <v>900</v>
      </c>
      <c r="J78" s="183">
        <v>900</v>
      </c>
      <c r="K78" s="190">
        <v>155.04</v>
      </c>
      <c r="L78" s="209">
        <f t="shared" si="22"/>
        <v>3.0839738387358571</v>
      </c>
      <c r="M78" s="210">
        <f t="shared" si="23"/>
        <v>17.226666666666667</v>
      </c>
    </row>
    <row r="79" spans="1:13" ht="15.75" x14ac:dyDescent="0.25">
      <c r="A79" s="27"/>
      <c r="B79" s="72"/>
      <c r="C79" s="35"/>
      <c r="D79" s="35"/>
      <c r="E79" s="35">
        <v>3237</v>
      </c>
      <c r="F79" s="30" t="s">
        <v>96</v>
      </c>
      <c r="G79" s="183">
        <v>38155.360000000001</v>
      </c>
      <c r="H79" s="183">
        <v>111900</v>
      </c>
      <c r="I79" s="183">
        <v>78000</v>
      </c>
      <c r="J79" s="183">
        <v>78000</v>
      </c>
      <c r="K79" s="190">
        <v>70231.3</v>
      </c>
      <c r="L79" s="209">
        <f t="shared" si="22"/>
        <v>184.06666848379888</v>
      </c>
      <c r="M79" s="210">
        <f t="shared" si="23"/>
        <v>90.040128205128212</v>
      </c>
    </row>
    <row r="80" spans="1:13" ht="15.75" x14ac:dyDescent="0.25">
      <c r="A80" s="27"/>
      <c r="B80" s="72"/>
      <c r="C80" s="35"/>
      <c r="D80" s="35"/>
      <c r="E80" s="35">
        <v>3238</v>
      </c>
      <c r="F80" s="30" t="s">
        <v>97</v>
      </c>
      <c r="G80" s="183">
        <v>10335.52</v>
      </c>
      <c r="H80" s="183">
        <v>13000</v>
      </c>
      <c r="I80" s="183">
        <v>16000</v>
      </c>
      <c r="J80" s="183">
        <v>16000</v>
      </c>
      <c r="K80" s="190">
        <v>12522.13</v>
      </c>
      <c r="L80" s="209">
        <f t="shared" si="22"/>
        <v>121.15626499682645</v>
      </c>
      <c r="M80" s="210">
        <f t="shared" si="23"/>
        <v>78.263312499999998</v>
      </c>
    </row>
    <row r="81" spans="1:13" ht="15.75" x14ac:dyDescent="0.25">
      <c r="A81" s="27"/>
      <c r="B81" s="72"/>
      <c r="C81" s="35"/>
      <c r="D81" s="35"/>
      <c r="E81" s="35">
        <v>3239</v>
      </c>
      <c r="F81" s="30" t="s">
        <v>98</v>
      </c>
      <c r="G81" s="183">
        <v>16139.83</v>
      </c>
      <c r="H81" s="183">
        <v>24400</v>
      </c>
      <c r="I81" s="183">
        <v>40300</v>
      </c>
      <c r="J81" s="183">
        <v>40300</v>
      </c>
      <c r="K81" s="190">
        <v>23241.759999999998</v>
      </c>
      <c r="L81" s="209">
        <f t="shared" si="22"/>
        <v>144.00250808094012</v>
      </c>
      <c r="M81" s="210">
        <f t="shared" si="23"/>
        <v>57.671861042183615</v>
      </c>
    </row>
    <row r="82" spans="1:13" ht="15.75" x14ac:dyDescent="0.25">
      <c r="A82" s="27"/>
      <c r="B82" s="75"/>
      <c r="C82" s="65"/>
      <c r="D82" s="59">
        <v>329</v>
      </c>
      <c r="E82" s="59"/>
      <c r="F82" s="86" t="s">
        <v>99</v>
      </c>
      <c r="G82" s="88">
        <f>SUM(G83:G88)</f>
        <v>24982.960000000003</v>
      </c>
      <c r="H82" s="88">
        <f t="shared" ref="H82:K82" si="32">SUM(H83:H88)</f>
        <v>25100</v>
      </c>
      <c r="I82" s="88">
        <f t="shared" si="32"/>
        <v>42100</v>
      </c>
      <c r="J82" s="88">
        <f t="shared" si="32"/>
        <v>42100</v>
      </c>
      <c r="K82" s="88">
        <f t="shared" si="32"/>
        <v>31352.699999999997</v>
      </c>
      <c r="L82" s="111">
        <f t="shared" si="22"/>
        <v>125.49633830418811</v>
      </c>
      <c r="M82" s="112">
        <f t="shared" si="23"/>
        <v>74.47197149643705</v>
      </c>
    </row>
    <row r="83" spans="1:13" ht="31.5" x14ac:dyDescent="0.25">
      <c r="A83" s="27"/>
      <c r="B83" s="72"/>
      <c r="C83" s="35"/>
      <c r="D83" s="35"/>
      <c r="E83" s="35">
        <v>3291</v>
      </c>
      <c r="F83" s="31" t="s">
        <v>100</v>
      </c>
      <c r="G83" s="183">
        <v>5092.5200000000004</v>
      </c>
      <c r="H83" s="183">
        <v>5300</v>
      </c>
      <c r="I83" s="183">
        <v>10500</v>
      </c>
      <c r="J83" s="183">
        <v>10500</v>
      </c>
      <c r="K83" s="190">
        <v>8491.0400000000009</v>
      </c>
      <c r="L83" s="209">
        <f t="shared" si="22"/>
        <v>166.73552583004093</v>
      </c>
      <c r="M83" s="210">
        <f t="shared" si="23"/>
        <v>80.867047619047625</v>
      </c>
    </row>
    <row r="84" spans="1:13" ht="15.75" x14ac:dyDescent="0.25">
      <c r="A84" s="27"/>
      <c r="B84" s="72"/>
      <c r="C84" s="35"/>
      <c r="D84" s="35"/>
      <c r="E84" s="35">
        <v>3292</v>
      </c>
      <c r="F84" s="30" t="s">
        <v>101</v>
      </c>
      <c r="G84" s="183">
        <v>11448.42</v>
      </c>
      <c r="H84" s="183">
        <v>10000</v>
      </c>
      <c r="I84" s="183">
        <v>12500</v>
      </c>
      <c r="J84" s="183">
        <v>12500</v>
      </c>
      <c r="K84" s="190">
        <v>12962.17</v>
      </c>
      <c r="L84" s="209">
        <v>0</v>
      </c>
      <c r="M84" s="210">
        <f t="shared" si="23"/>
        <v>103.69736</v>
      </c>
    </row>
    <row r="85" spans="1:13" ht="15.75" x14ac:dyDescent="0.25">
      <c r="A85" s="27"/>
      <c r="B85" s="72"/>
      <c r="C85" s="35"/>
      <c r="D85" s="35"/>
      <c r="E85" s="35">
        <v>3293</v>
      </c>
      <c r="F85" s="30" t="s">
        <v>118</v>
      </c>
      <c r="G85" s="183">
        <v>6899.91</v>
      </c>
      <c r="H85" s="183">
        <v>5000</v>
      </c>
      <c r="I85" s="183">
        <v>14000</v>
      </c>
      <c r="J85" s="183">
        <v>14000</v>
      </c>
      <c r="K85" s="190">
        <v>8483.56</v>
      </c>
      <c r="L85" s="209">
        <f t="shared" si="22"/>
        <v>122.95174864599683</v>
      </c>
      <c r="M85" s="210">
        <f t="shared" si="23"/>
        <v>60.596857142857139</v>
      </c>
    </row>
    <row r="86" spans="1:13" ht="15.75" x14ac:dyDescent="0.25">
      <c r="A86" s="27"/>
      <c r="B86" s="72"/>
      <c r="C86" s="35"/>
      <c r="D86" s="35"/>
      <c r="E86" s="35">
        <v>3294</v>
      </c>
      <c r="F86" s="30" t="s">
        <v>102</v>
      </c>
      <c r="G86" s="183">
        <v>844.54</v>
      </c>
      <c r="H86" s="183">
        <v>850</v>
      </c>
      <c r="I86" s="183">
        <v>850</v>
      </c>
      <c r="J86" s="183">
        <v>850</v>
      </c>
      <c r="K86" s="190">
        <v>712.02</v>
      </c>
      <c r="L86" s="209">
        <f t="shared" si="22"/>
        <v>84.308617709048718</v>
      </c>
      <c r="M86" s="210">
        <f t="shared" si="23"/>
        <v>83.76705882352941</v>
      </c>
    </row>
    <row r="87" spans="1:13" ht="15.75" x14ac:dyDescent="0.25">
      <c r="A87" s="27"/>
      <c r="B87" s="72"/>
      <c r="C87" s="35"/>
      <c r="D87" s="35"/>
      <c r="E87" s="35">
        <v>3295</v>
      </c>
      <c r="F87" s="30" t="s">
        <v>103</v>
      </c>
      <c r="G87" s="183">
        <v>576.12</v>
      </c>
      <c r="H87" s="183">
        <v>550</v>
      </c>
      <c r="I87" s="183">
        <v>1050</v>
      </c>
      <c r="J87" s="183">
        <v>1050</v>
      </c>
      <c r="K87" s="190">
        <v>542.94000000000005</v>
      </c>
      <c r="L87" s="209">
        <f t="shared" si="22"/>
        <v>94.24078317017289</v>
      </c>
      <c r="M87" s="210">
        <f t="shared" si="23"/>
        <v>51.708571428571439</v>
      </c>
    </row>
    <row r="88" spans="1:13" ht="15.75" x14ac:dyDescent="0.25">
      <c r="A88" s="27"/>
      <c r="B88" s="72"/>
      <c r="C88" s="35"/>
      <c r="D88" s="35"/>
      <c r="E88" s="35">
        <v>3299</v>
      </c>
      <c r="F88" s="30" t="s">
        <v>99</v>
      </c>
      <c r="G88" s="183">
        <v>121.45</v>
      </c>
      <c r="H88" s="183">
        <v>3400</v>
      </c>
      <c r="I88" s="183">
        <v>3200</v>
      </c>
      <c r="J88" s="183">
        <v>3200</v>
      </c>
      <c r="K88" s="190">
        <v>160.97</v>
      </c>
      <c r="L88" s="209">
        <v>0</v>
      </c>
      <c r="M88" s="210">
        <f t="shared" si="23"/>
        <v>5.0303125</v>
      </c>
    </row>
    <row r="89" spans="1:13" ht="15.75" x14ac:dyDescent="0.25">
      <c r="A89" s="27"/>
      <c r="B89" s="74"/>
      <c r="C89" s="62">
        <v>34</v>
      </c>
      <c r="D89" s="62"/>
      <c r="E89" s="62"/>
      <c r="F89" s="84" t="s">
        <v>104</v>
      </c>
      <c r="G89" s="89">
        <f>SUM(G90)</f>
        <v>2323.8000000000002</v>
      </c>
      <c r="H89" s="89">
        <f t="shared" ref="H89:K89" si="33">SUM(H90)</f>
        <v>2200</v>
      </c>
      <c r="I89" s="89">
        <f t="shared" si="33"/>
        <v>3000</v>
      </c>
      <c r="J89" s="89">
        <f t="shared" si="33"/>
        <v>3000</v>
      </c>
      <c r="K89" s="89">
        <f t="shared" si="33"/>
        <v>2751.58</v>
      </c>
      <c r="L89" s="109">
        <f t="shared" si="22"/>
        <v>118.40864101902055</v>
      </c>
      <c r="M89" s="110">
        <f t="shared" si="23"/>
        <v>91.719333333333324</v>
      </c>
    </row>
    <row r="90" spans="1:13" ht="15.75" x14ac:dyDescent="0.25">
      <c r="A90" s="27"/>
      <c r="B90" s="75"/>
      <c r="C90" s="65"/>
      <c r="D90" s="59">
        <v>343</v>
      </c>
      <c r="E90" s="59"/>
      <c r="F90" s="86" t="s">
        <v>105</v>
      </c>
      <c r="G90" s="88">
        <f>SUM(G91)</f>
        <v>2323.8000000000002</v>
      </c>
      <c r="H90" s="88">
        <f t="shared" ref="H90:K90" si="34">SUM(H91)</f>
        <v>2200</v>
      </c>
      <c r="I90" s="88">
        <f t="shared" si="34"/>
        <v>3000</v>
      </c>
      <c r="J90" s="88">
        <f t="shared" si="34"/>
        <v>3000</v>
      </c>
      <c r="K90" s="88">
        <f t="shared" si="34"/>
        <v>2751.58</v>
      </c>
      <c r="L90" s="111">
        <f t="shared" si="22"/>
        <v>118.40864101902055</v>
      </c>
      <c r="M90" s="112">
        <f t="shared" si="23"/>
        <v>91.719333333333324</v>
      </c>
    </row>
    <row r="91" spans="1:13" ht="15.75" x14ac:dyDescent="0.25">
      <c r="A91" s="27"/>
      <c r="B91" s="72"/>
      <c r="C91" s="35"/>
      <c r="D91" s="35"/>
      <c r="E91" s="35">
        <v>3431</v>
      </c>
      <c r="F91" s="30" t="s">
        <v>106</v>
      </c>
      <c r="G91" s="183">
        <v>2323.8000000000002</v>
      </c>
      <c r="H91" s="183">
        <v>2200</v>
      </c>
      <c r="I91" s="183">
        <v>3000</v>
      </c>
      <c r="J91" s="183">
        <v>3000</v>
      </c>
      <c r="K91" s="190">
        <v>2751.58</v>
      </c>
      <c r="L91" s="209">
        <f t="shared" si="22"/>
        <v>118.40864101902055</v>
      </c>
      <c r="M91" s="210">
        <f t="shared" si="23"/>
        <v>91.719333333333324</v>
      </c>
    </row>
    <row r="92" spans="1:13" ht="31.5" x14ac:dyDescent="0.25">
      <c r="A92" s="27"/>
      <c r="B92" s="74"/>
      <c r="C92" s="62">
        <v>36</v>
      </c>
      <c r="D92" s="62"/>
      <c r="E92" s="62"/>
      <c r="F92" s="63" t="s">
        <v>119</v>
      </c>
      <c r="G92" s="89">
        <f>SUM(G93)</f>
        <v>765.73</v>
      </c>
      <c r="H92" s="89">
        <f t="shared" ref="H92:K92" si="35">SUM(H93)</f>
        <v>1100</v>
      </c>
      <c r="I92" s="89">
        <f t="shared" si="35"/>
        <v>1100</v>
      </c>
      <c r="J92" s="89">
        <f t="shared" si="35"/>
        <v>1100</v>
      </c>
      <c r="K92" s="89">
        <f t="shared" si="35"/>
        <v>697.39</v>
      </c>
      <c r="L92" s="109">
        <f t="shared" si="22"/>
        <v>91.07518315855458</v>
      </c>
      <c r="M92" s="110">
        <f t="shared" si="23"/>
        <v>63.399090909090901</v>
      </c>
    </row>
    <row r="93" spans="1:13" ht="31.5" x14ac:dyDescent="0.25">
      <c r="A93" s="27"/>
      <c r="B93" s="75"/>
      <c r="C93" s="65"/>
      <c r="D93" s="59">
        <v>369</v>
      </c>
      <c r="E93" s="59"/>
      <c r="F93" s="60" t="s">
        <v>55</v>
      </c>
      <c r="G93" s="88">
        <f>SUM(G94)</f>
        <v>765.73</v>
      </c>
      <c r="H93" s="88">
        <f t="shared" ref="H93:K93" si="36">SUM(H94)</f>
        <v>1100</v>
      </c>
      <c r="I93" s="88">
        <f t="shared" si="36"/>
        <v>1100</v>
      </c>
      <c r="J93" s="88">
        <f t="shared" si="36"/>
        <v>1100</v>
      </c>
      <c r="K93" s="88">
        <f t="shared" si="36"/>
        <v>697.39</v>
      </c>
      <c r="L93" s="111">
        <f t="shared" si="22"/>
        <v>91.07518315855458</v>
      </c>
      <c r="M93" s="112">
        <f t="shared" si="23"/>
        <v>63.399090909090901</v>
      </c>
    </row>
    <row r="94" spans="1:13" ht="31.5" x14ac:dyDescent="0.25">
      <c r="A94" s="27"/>
      <c r="B94" s="72"/>
      <c r="C94" s="35"/>
      <c r="D94" s="35"/>
      <c r="E94" s="35">
        <v>3691</v>
      </c>
      <c r="F94" s="31" t="s">
        <v>56</v>
      </c>
      <c r="G94" s="183">
        <v>765.73</v>
      </c>
      <c r="H94" s="183">
        <v>1100</v>
      </c>
      <c r="I94" s="183">
        <v>1100</v>
      </c>
      <c r="J94" s="183">
        <v>1100</v>
      </c>
      <c r="K94" s="190">
        <v>697.39</v>
      </c>
      <c r="L94" s="209">
        <f t="shared" si="22"/>
        <v>91.07518315855458</v>
      </c>
      <c r="M94" s="210">
        <f t="shared" si="23"/>
        <v>63.399090909090901</v>
      </c>
    </row>
    <row r="95" spans="1:13" ht="15.75" x14ac:dyDescent="0.25">
      <c r="A95" s="27"/>
      <c r="B95" s="92">
        <v>4</v>
      </c>
      <c r="C95" s="82"/>
      <c r="D95" s="82"/>
      <c r="E95" s="82"/>
      <c r="F95" s="83" t="s">
        <v>6</v>
      </c>
      <c r="G95" s="90">
        <f>SUM(G96,G99)</f>
        <v>86713.1</v>
      </c>
      <c r="H95" s="90">
        <f t="shared" ref="H95:K95" si="37">SUM(H96,H99)</f>
        <v>90600</v>
      </c>
      <c r="I95" s="90">
        <f t="shared" si="37"/>
        <v>125416</v>
      </c>
      <c r="J95" s="90">
        <f t="shared" si="37"/>
        <v>125416</v>
      </c>
      <c r="K95" s="90">
        <f t="shared" si="37"/>
        <v>49292.42</v>
      </c>
      <c r="L95" s="107">
        <f t="shared" si="22"/>
        <v>56.8454132074623</v>
      </c>
      <c r="M95" s="108">
        <f t="shared" si="23"/>
        <v>39.303135166166996</v>
      </c>
    </row>
    <row r="96" spans="1:13" ht="31.5" x14ac:dyDescent="0.25">
      <c r="A96" s="27"/>
      <c r="B96" s="70"/>
      <c r="C96" s="56">
        <v>41</v>
      </c>
      <c r="D96" s="56"/>
      <c r="E96" s="56"/>
      <c r="F96" s="85" t="s">
        <v>7</v>
      </c>
      <c r="G96" s="89">
        <f>SUM(G97)</f>
        <v>0</v>
      </c>
      <c r="H96" s="89">
        <f t="shared" ref="H96:K96" si="38">SUM(H97)</f>
        <v>1900</v>
      </c>
      <c r="I96" s="89">
        <f t="shared" si="38"/>
        <v>0</v>
      </c>
      <c r="J96" s="89">
        <f t="shared" si="38"/>
        <v>0</v>
      </c>
      <c r="K96" s="89">
        <f t="shared" si="38"/>
        <v>0</v>
      </c>
      <c r="L96" s="109"/>
      <c r="M96" s="110">
        <v>0</v>
      </c>
    </row>
    <row r="97" spans="1:13" ht="15.75" x14ac:dyDescent="0.25">
      <c r="A97" s="27"/>
      <c r="B97" s="93"/>
      <c r="C97" s="87"/>
      <c r="D97" s="59">
        <v>412</v>
      </c>
      <c r="E97" s="59"/>
      <c r="F97" s="86" t="s">
        <v>111</v>
      </c>
      <c r="G97" s="88">
        <f>SUM(G98)</f>
        <v>0</v>
      </c>
      <c r="H97" s="88">
        <f t="shared" ref="H97:K97" si="39">SUM(H98)</f>
        <v>1900</v>
      </c>
      <c r="I97" s="88">
        <f t="shared" si="39"/>
        <v>0</v>
      </c>
      <c r="J97" s="88">
        <f t="shared" si="39"/>
        <v>0</v>
      </c>
      <c r="K97" s="88">
        <f t="shared" si="39"/>
        <v>0</v>
      </c>
      <c r="L97" s="111"/>
      <c r="M97" s="112">
        <v>0</v>
      </c>
    </row>
    <row r="98" spans="1:13" ht="15.75" x14ac:dyDescent="0.25">
      <c r="A98" s="27"/>
      <c r="B98" s="94"/>
      <c r="C98" s="41"/>
      <c r="D98" s="39"/>
      <c r="E98" s="39">
        <v>4124</v>
      </c>
      <c r="F98" s="40" t="s">
        <v>112</v>
      </c>
      <c r="G98" s="183">
        <v>0</v>
      </c>
      <c r="H98" s="183">
        <v>1900</v>
      </c>
      <c r="I98" s="183">
        <v>0</v>
      </c>
      <c r="J98" s="183">
        <v>0</v>
      </c>
      <c r="K98" s="190">
        <v>0</v>
      </c>
      <c r="L98" s="209">
        <v>0</v>
      </c>
      <c r="M98" s="210">
        <v>0</v>
      </c>
    </row>
    <row r="99" spans="1:13" ht="31.5" x14ac:dyDescent="0.25">
      <c r="A99" s="27"/>
      <c r="B99" s="74"/>
      <c r="C99" s="62">
        <v>42</v>
      </c>
      <c r="D99" s="62"/>
      <c r="E99" s="62"/>
      <c r="F99" s="63" t="s">
        <v>107</v>
      </c>
      <c r="G99" s="89">
        <f>SUM(G100,G103,G109)</f>
        <v>86713.1</v>
      </c>
      <c r="H99" s="89">
        <f t="shared" ref="H99:K99" si="40">SUM(H100,H103,H109)</f>
        <v>88700</v>
      </c>
      <c r="I99" s="89">
        <f t="shared" si="40"/>
        <v>125416</v>
      </c>
      <c r="J99" s="89">
        <f t="shared" si="40"/>
        <v>125416</v>
      </c>
      <c r="K99" s="89">
        <f t="shared" si="40"/>
        <v>49292.42</v>
      </c>
      <c r="L99" s="109">
        <f t="shared" si="22"/>
        <v>56.8454132074623</v>
      </c>
      <c r="M99" s="110">
        <f t="shared" si="23"/>
        <v>39.303135166166996</v>
      </c>
    </row>
    <row r="100" spans="1:13" ht="15.75" x14ac:dyDescent="0.25">
      <c r="A100" s="27"/>
      <c r="B100" s="75"/>
      <c r="C100" s="59"/>
      <c r="D100" s="59">
        <v>421</v>
      </c>
      <c r="E100" s="59"/>
      <c r="F100" s="60" t="s">
        <v>113</v>
      </c>
      <c r="G100" s="88">
        <f>SUM(G101:G102)</f>
        <v>0</v>
      </c>
      <c r="H100" s="88">
        <f t="shared" ref="H100:K100" si="41">SUM(H101:H102)</f>
        <v>23300</v>
      </c>
      <c r="I100" s="88">
        <f t="shared" si="41"/>
        <v>19300</v>
      </c>
      <c r="J100" s="88">
        <f t="shared" si="41"/>
        <v>19300</v>
      </c>
      <c r="K100" s="88">
        <f t="shared" si="41"/>
        <v>0</v>
      </c>
      <c r="L100" s="111">
        <v>0</v>
      </c>
      <c r="M100" s="112">
        <f t="shared" si="23"/>
        <v>0</v>
      </c>
    </row>
    <row r="101" spans="1:13" ht="15.75" x14ac:dyDescent="0.25">
      <c r="A101" s="27"/>
      <c r="B101" s="72"/>
      <c r="C101" s="36"/>
      <c r="D101" s="36"/>
      <c r="E101" s="35">
        <v>4212</v>
      </c>
      <c r="F101" s="31" t="s">
        <v>114</v>
      </c>
      <c r="G101" s="183">
        <v>0</v>
      </c>
      <c r="H101" s="183">
        <v>21300</v>
      </c>
      <c r="I101" s="183">
        <v>19300</v>
      </c>
      <c r="J101" s="183">
        <v>19300</v>
      </c>
      <c r="K101" s="190">
        <v>0</v>
      </c>
      <c r="L101" s="209">
        <v>0</v>
      </c>
      <c r="M101" s="210">
        <f t="shared" si="23"/>
        <v>0</v>
      </c>
    </row>
    <row r="102" spans="1:13" ht="15.75" x14ac:dyDescent="0.25">
      <c r="A102" s="27"/>
      <c r="B102" s="72"/>
      <c r="C102" s="36"/>
      <c r="D102" s="36"/>
      <c r="E102" s="35">
        <v>4214</v>
      </c>
      <c r="F102" s="31" t="s">
        <v>115</v>
      </c>
      <c r="G102" s="183">
        <v>0</v>
      </c>
      <c r="H102" s="183">
        <v>2000</v>
      </c>
      <c r="I102" s="183">
        <v>0</v>
      </c>
      <c r="J102" s="183">
        <v>0</v>
      </c>
      <c r="K102" s="190">
        <v>0</v>
      </c>
      <c r="L102" s="209">
        <v>0</v>
      </c>
      <c r="M102" s="210">
        <v>0</v>
      </c>
    </row>
    <row r="103" spans="1:13" ht="15.75" x14ac:dyDescent="0.25">
      <c r="A103" s="27"/>
      <c r="B103" s="75"/>
      <c r="C103" s="65"/>
      <c r="D103" s="59">
        <v>422</v>
      </c>
      <c r="E103" s="59"/>
      <c r="F103" s="86" t="s">
        <v>108</v>
      </c>
      <c r="G103" s="88">
        <f>SUM(G104:G108)</f>
        <v>86713.1</v>
      </c>
      <c r="H103" s="88">
        <f t="shared" ref="H103:K103" si="42">SUM(H104:H108)</f>
        <v>65400</v>
      </c>
      <c r="I103" s="88">
        <f t="shared" si="42"/>
        <v>106116</v>
      </c>
      <c r="J103" s="88">
        <f t="shared" si="42"/>
        <v>106116</v>
      </c>
      <c r="K103" s="88">
        <f t="shared" si="42"/>
        <v>49292.42</v>
      </c>
      <c r="L103" s="111">
        <f t="shared" si="22"/>
        <v>56.8454132074623</v>
      </c>
      <c r="M103" s="112">
        <f t="shared" si="23"/>
        <v>46.451449357307098</v>
      </c>
    </row>
    <row r="104" spans="1:13" ht="15.75" x14ac:dyDescent="0.25">
      <c r="A104" s="27"/>
      <c r="B104" s="72"/>
      <c r="C104" s="35"/>
      <c r="D104" s="35"/>
      <c r="E104" s="35">
        <v>4221</v>
      </c>
      <c r="F104" s="30" t="s">
        <v>109</v>
      </c>
      <c r="G104" s="183">
        <v>5043.92</v>
      </c>
      <c r="H104" s="183">
        <v>11400</v>
      </c>
      <c r="I104" s="183">
        <v>10903</v>
      </c>
      <c r="J104" s="183">
        <v>10903</v>
      </c>
      <c r="K104" s="190">
        <v>3202.65</v>
      </c>
      <c r="L104" s="209">
        <f t="shared" si="22"/>
        <v>63.495257656743163</v>
      </c>
      <c r="M104" s="210">
        <f t="shared" si="23"/>
        <v>29.374025497569477</v>
      </c>
    </row>
    <row r="105" spans="1:13" ht="15.75" x14ac:dyDescent="0.25">
      <c r="A105" s="27"/>
      <c r="B105" s="72"/>
      <c r="C105" s="35"/>
      <c r="D105" s="35"/>
      <c r="E105" s="35">
        <v>4222</v>
      </c>
      <c r="F105" s="30" t="s">
        <v>110</v>
      </c>
      <c r="G105" s="183">
        <v>2433.36</v>
      </c>
      <c r="H105" s="183">
        <v>3700</v>
      </c>
      <c r="I105" s="183">
        <v>3756</v>
      </c>
      <c r="J105" s="183">
        <v>3756</v>
      </c>
      <c r="K105" s="190">
        <v>755.16</v>
      </c>
      <c r="L105" s="209">
        <f t="shared" si="22"/>
        <v>31.033632508136893</v>
      </c>
      <c r="M105" s="210">
        <f t="shared" si="23"/>
        <v>20.105431309904155</v>
      </c>
    </row>
    <row r="106" spans="1:13" ht="15.75" x14ac:dyDescent="0.25">
      <c r="A106" s="27"/>
      <c r="B106" s="72"/>
      <c r="C106" s="35"/>
      <c r="D106" s="35"/>
      <c r="E106" s="35">
        <v>4223</v>
      </c>
      <c r="F106" s="30" t="s">
        <v>189</v>
      </c>
      <c r="G106" s="183">
        <v>0</v>
      </c>
      <c r="H106" s="183">
        <v>2000</v>
      </c>
      <c r="I106" s="183">
        <v>1000</v>
      </c>
      <c r="J106" s="183">
        <v>1000</v>
      </c>
      <c r="K106" s="190">
        <v>0</v>
      </c>
      <c r="L106" s="209">
        <v>0</v>
      </c>
      <c r="M106" s="210">
        <f t="shared" si="23"/>
        <v>0</v>
      </c>
    </row>
    <row r="107" spans="1:13" ht="15.75" x14ac:dyDescent="0.25">
      <c r="A107" s="27"/>
      <c r="B107" s="72"/>
      <c r="C107" s="35"/>
      <c r="D107" s="35"/>
      <c r="E107" s="35">
        <v>4225</v>
      </c>
      <c r="F107" s="30" t="s">
        <v>187</v>
      </c>
      <c r="G107" s="183">
        <v>0</v>
      </c>
      <c r="H107" s="183">
        <v>0</v>
      </c>
      <c r="I107" s="183">
        <v>0</v>
      </c>
      <c r="J107" s="183">
        <v>0</v>
      </c>
      <c r="K107" s="190">
        <v>0</v>
      </c>
      <c r="L107" s="209">
        <v>0</v>
      </c>
      <c r="M107" s="210">
        <v>0</v>
      </c>
    </row>
    <row r="108" spans="1:13" ht="15.75" x14ac:dyDescent="0.25">
      <c r="A108" s="27"/>
      <c r="B108" s="160"/>
      <c r="C108" s="161"/>
      <c r="D108" s="161"/>
      <c r="E108" s="162">
        <v>4227</v>
      </c>
      <c r="F108" s="163" t="s">
        <v>116</v>
      </c>
      <c r="G108" s="184">
        <v>79235.820000000007</v>
      </c>
      <c r="H108" s="184">
        <v>48300</v>
      </c>
      <c r="I108" s="184">
        <v>90457</v>
      </c>
      <c r="J108" s="184">
        <v>90457</v>
      </c>
      <c r="K108" s="197">
        <v>45334.61</v>
      </c>
      <c r="L108" s="209">
        <f t="shared" si="22"/>
        <v>57.214792501674118</v>
      </c>
      <c r="M108" s="210">
        <f t="shared" si="23"/>
        <v>50.117304354555202</v>
      </c>
    </row>
    <row r="109" spans="1:13" ht="15.75" x14ac:dyDescent="0.25">
      <c r="A109" s="27"/>
      <c r="B109" s="167"/>
      <c r="C109" s="164"/>
      <c r="D109" s="166">
        <v>423</v>
      </c>
      <c r="E109" s="164"/>
      <c r="F109" s="165" t="s">
        <v>198</v>
      </c>
      <c r="G109" s="100">
        <f>SUM(G110)</f>
        <v>0</v>
      </c>
      <c r="H109" s="100">
        <f t="shared" ref="H109:K109" si="43">SUM(H110)</f>
        <v>0</v>
      </c>
      <c r="I109" s="100">
        <f t="shared" si="43"/>
        <v>0</v>
      </c>
      <c r="J109" s="100">
        <f t="shared" si="43"/>
        <v>0</v>
      </c>
      <c r="K109" s="100">
        <f t="shared" si="43"/>
        <v>0</v>
      </c>
      <c r="L109" s="111">
        <v>0</v>
      </c>
      <c r="M109" s="112">
        <v>0</v>
      </c>
    </row>
    <row r="110" spans="1:13" ht="16.5" thickBot="1" x14ac:dyDescent="0.3">
      <c r="A110" s="27"/>
      <c r="B110" s="168"/>
      <c r="C110" s="169"/>
      <c r="D110" s="169"/>
      <c r="E110" s="169">
        <v>4231</v>
      </c>
      <c r="F110" s="170" t="s">
        <v>199</v>
      </c>
      <c r="G110" s="185">
        <v>0</v>
      </c>
      <c r="H110" s="185">
        <v>0</v>
      </c>
      <c r="I110" s="185">
        <v>0</v>
      </c>
      <c r="J110" s="185">
        <v>0</v>
      </c>
      <c r="K110" s="185">
        <v>0</v>
      </c>
      <c r="L110" s="211">
        <v>0</v>
      </c>
      <c r="M110" s="212">
        <v>0</v>
      </c>
    </row>
    <row r="111" spans="1:13" ht="15.75" x14ac:dyDescent="0.25">
      <c r="A111" s="27"/>
      <c r="B111" s="38"/>
      <c r="C111" s="38"/>
      <c r="D111" s="38"/>
      <c r="E111" s="38"/>
      <c r="F111" s="34"/>
      <c r="G111" s="29"/>
      <c r="H111" s="29"/>
      <c r="I111" s="29"/>
      <c r="J111" s="29"/>
      <c r="K111" s="29"/>
      <c r="L111" s="29"/>
      <c r="M111" s="29"/>
    </row>
    <row r="112" spans="1:13" ht="4.5" customHeight="1" x14ac:dyDescent="0.25">
      <c r="A112" s="27"/>
      <c r="B112" s="38"/>
      <c r="C112" s="38"/>
      <c r="D112" s="38"/>
      <c r="E112" s="38"/>
      <c r="F112" s="34"/>
      <c r="G112" s="29"/>
      <c r="H112" s="29"/>
      <c r="I112" s="29"/>
      <c r="J112" s="29"/>
      <c r="K112" s="29"/>
      <c r="L112" s="29"/>
      <c r="M112" s="29"/>
    </row>
    <row r="113" spans="1:13" ht="15.75" x14ac:dyDescent="0.25">
      <c r="A113" s="27"/>
      <c r="B113" s="37"/>
      <c r="C113" s="37"/>
      <c r="D113" s="37"/>
      <c r="E113" s="37"/>
      <c r="F113" s="32"/>
      <c r="G113" s="27"/>
      <c r="H113" s="27"/>
      <c r="I113" s="27"/>
      <c r="J113" s="27"/>
      <c r="K113" s="27"/>
      <c r="L113" s="27"/>
      <c r="M113" s="27"/>
    </row>
    <row r="114" spans="1:13" ht="15.75" x14ac:dyDescent="0.25">
      <c r="A114" s="27"/>
      <c r="B114" s="37"/>
      <c r="C114" s="37"/>
      <c r="D114" s="37"/>
      <c r="E114" s="37"/>
      <c r="F114" s="32"/>
      <c r="G114" s="27"/>
      <c r="H114" s="27"/>
      <c r="I114" s="27"/>
      <c r="J114" s="27"/>
      <c r="K114" s="27"/>
      <c r="L114" s="27"/>
      <c r="M114" s="27"/>
    </row>
    <row r="115" spans="1:13" ht="15.75" x14ac:dyDescent="0.25">
      <c r="A115" s="27"/>
      <c r="B115" s="37"/>
      <c r="C115" s="37"/>
      <c r="D115" s="37"/>
      <c r="E115" s="37"/>
      <c r="F115" s="32"/>
      <c r="G115" s="27"/>
      <c r="H115" s="27"/>
      <c r="I115" s="27"/>
      <c r="J115" s="27"/>
      <c r="K115" s="27"/>
      <c r="L115" s="27"/>
      <c r="M115" s="27"/>
    </row>
    <row r="116" spans="1:13" ht="15.75" x14ac:dyDescent="0.25">
      <c r="A116" s="27"/>
      <c r="B116" s="37"/>
      <c r="C116" s="37"/>
      <c r="D116" s="37"/>
      <c r="E116" s="37"/>
      <c r="F116" s="32"/>
      <c r="G116" s="27"/>
      <c r="H116" s="27"/>
      <c r="I116" s="27"/>
      <c r="J116" s="27"/>
      <c r="K116" s="27"/>
      <c r="L116" s="27"/>
      <c r="M116" s="27"/>
    </row>
    <row r="117" spans="1:13" ht="15.75" x14ac:dyDescent="0.25">
      <c r="A117" s="27"/>
      <c r="B117" s="32"/>
      <c r="C117" s="32"/>
      <c r="D117" s="32"/>
      <c r="E117" s="32"/>
      <c r="F117" s="32"/>
      <c r="G117" s="27"/>
      <c r="H117" s="27"/>
      <c r="I117" s="27"/>
      <c r="J117" s="27"/>
      <c r="K117" s="27"/>
      <c r="L117" s="27"/>
      <c r="M117" s="27"/>
    </row>
    <row r="118" spans="1:13" ht="15.75" x14ac:dyDescent="0.25">
      <c r="A118" s="27"/>
      <c r="B118" s="32"/>
      <c r="C118" s="32"/>
      <c r="D118" s="32"/>
      <c r="E118" s="32"/>
      <c r="F118" s="32"/>
      <c r="G118" s="27"/>
      <c r="H118" s="27"/>
      <c r="I118" s="27"/>
      <c r="J118" s="27"/>
      <c r="K118" s="27"/>
      <c r="L118" s="27"/>
      <c r="M118" s="27"/>
    </row>
    <row r="119" spans="1:13" ht="15.75" x14ac:dyDescent="0.25">
      <c r="A119" s="27"/>
      <c r="B119" s="32"/>
      <c r="C119" s="32"/>
      <c r="D119" s="32"/>
      <c r="E119" s="32"/>
      <c r="F119" s="32"/>
      <c r="G119" s="27"/>
      <c r="H119" s="27"/>
      <c r="I119" s="27"/>
      <c r="J119" s="27"/>
      <c r="K119" s="27"/>
      <c r="L119" s="27"/>
      <c r="M119" s="27"/>
    </row>
    <row r="120" spans="1:13" ht="15.75" x14ac:dyDescent="0.25">
      <c r="A120" s="27"/>
      <c r="B120" s="32"/>
      <c r="C120" s="32"/>
      <c r="D120" s="32"/>
      <c r="E120" s="32"/>
      <c r="F120" s="32"/>
      <c r="G120" s="27"/>
      <c r="H120" s="27"/>
      <c r="I120" s="27"/>
      <c r="J120" s="27"/>
      <c r="K120" s="27"/>
      <c r="L120" s="27"/>
      <c r="M120" s="27"/>
    </row>
    <row r="121" spans="1:13" ht="15.75" x14ac:dyDescent="0.25">
      <c r="A121" s="27"/>
      <c r="B121" s="32"/>
      <c r="C121" s="32"/>
      <c r="D121" s="32"/>
      <c r="E121" s="32"/>
      <c r="F121" s="32"/>
      <c r="G121" s="27"/>
      <c r="H121" s="27"/>
      <c r="I121" s="27"/>
      <c r="J121" s="27"/>
      <c r="K121" s="27"/>
      <c r="L121" s="27"/>
      <c r="M121" s="27"/>
    </row>
    <row r="122" spans="1:13" ht="15.75" x14ac:dyDescent="0.25">
      <c r="A122" s="27"/>
      <c r="B122" s="32"/>
      <c r="C122" s="32"/>
      <c r="D122" s="32"/>
      <c r="E122" s="32"/>
      <c r="F122" s="32"/>
      <c r="G122" s="27"/>
      <c r="H122" s="27"/>
      <c r="I122" s="27"/>
      <c r="J122" s="27"/>
      <c r="K122" s="27"/>
      <c r="L122" s="27"/>
      <c r="M122" s="27"/>
    </row>
    <row r="123" spans="1:13" ht="15.75" x14ac:dyDescent="0.25">
      <c r="A123" s="27"/>
      <c r="B123" s="32"/>
      <c r="C123" s="32"/>
      <c r="D123" s="32"/>
      <c r="E123" s="32"/>
      <c r="F123" s="32"/>
      <c r="G123" s="27"/>
      <c r="H123" s="27"/>
      <c r="I123" s="27"/>
      <c r="J123" s="27"/>
      <c r="K123" s="27"/>
      <c r="L123" s="27"/>
      <c r="M123" s="27"/>
    </row>
    <row r="124" spans="1:13" ht="15.75" x14ac:dyDescent="0.25">
      <c r="A124" s="27"/>
      <c r="B124" s="32"/>
      <c r="C124" s="32"/>
      <c r="D124" s="32"/>
      <c r="E124" s="32"/>
      <c r="F124" s="32"/>
      <c r="G124" s="27"/>
      <c r="H124" s="27"/>
      <c r="I124" s="27"/>
      <c r="J124" s="27"/>
      <c r="K124" s="27"/>
      <c r="L124" s="27"/>
      <c r="M124" s="27"/>
    </row>
    <row r="125" spans="1:13" ht="15.75" x14ac:dyDescent="0.25">
      <c r="A125" s="27"/>
      <c r="B125" s="32"/>
      <c r="C125" s="32"/>
      <c r="D125" s="32"/>
      <c r="E125" s="32"/>
      <c r="F125" s="32"/>
      <c r="G125" s="27"/>
      <c r="H125" s="27"/>
      <c r="I125" s="27"/>
      <c r="J125" s="27"/>
      <c r="K125" s="27"/>
      <c r="L125" s="27"/>
      <c r="M125" s="27"/>
    </row>
    <row r="126" spans="1:13" ht="15.75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</row>
    <row r="127" spans="1:13" ht="15.75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</row>
    <row r="128" spans="1:13" ht="15.75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</row>
    <row r="129" spans="1:13" ht="15.75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</row>
    <row r="130" spans="1:13" ht="15.75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</row>
    <row r="131" spans="1:13" ht="15.75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</row>
    <row r="132" spans="1:13" ht="15.75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</row>
    <row r="133" spans="1:13" ht="15.75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</row>
    <row r="134" spans="1:13" ht="15.75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</row>
    <row r="135" spans="1:13" ht="15.75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</row>
    <row r="136" spans="1:13" ht="15.75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</row>
    <row r="137" spans="1:13" ht="15.75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</row>
    <row r="138" spans="1:13" ht="15.75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</row>
    <row r="139" spans="1:13" ht="15.75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</row>
    <row r="140" spans="1:13" ht="15.75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</row>
    <row r="141" spans="1:13" ht="15.75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1:13" ht="15.75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1:13" ht="15.75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</row>
    <row r="144" spans="1:13" ht="15.75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</row>
    <row r="145" spans="1:13" ht="15.75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</row>
    <row r="146" spans="1:13" ht="15.75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</row>
    <row r="147" spans="1:13" ht="15.75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</row>
    <row r="148" spans="1:13" ht="15.75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</row>
    <row r="149" spans="1:13" ht="15.75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</row>
    <row r="150" spans="1:13" ht="15.75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</row>
    <row r="151" spans="1:13" ht="15.75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</row>
    <row r="152" spans="1:13" ht="15.75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</row>
    <row r="153" spans="1:13" ht="15.75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</row>
    <row r="154" spans="1:13" ht="15.75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</row>
    <row r="155" spans="1:13" ht="15.75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</row>
    <row r="156" spans="1:13" ht="15.75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</row>
    <row r="157" spans="1:13" ht="15.75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</row>
    <row r="158" spans="1:13" ht="15.75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</row>
    <row r="159" spans="1:13" ht="15.75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</row>
    <row r="160" spans="1:13" ht="15.75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</row>
    <row r="161" spans="1:13" ht="15.75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</row>
    <row r="162" spans="1:13" ht="15.75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</row>
    <row r="163" spans="1:13" ht="15.75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</row>
    <row r="164" spans="1:13" ht="15.75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</row>
    <row r="165" spans="1:13" ht="15.75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</row>
    <row r="166" spans="1:13" ht="15.75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</row>
    <row r="167" spans="1:13" ht="15.75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</row>
    <row r="168" spans="1:13" ht="15.75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</row>
    <row r="169" spans="1:13" ht="15.75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</row>
    <row r="170" spans="1:13" ht="15.75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</row>
    <row r="171" spans="1:13" ht="15.75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</row>
    <row r="172" spans="1:13" ht="15.75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</row>
    <row r="173" spans="1:13" ht="15.75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</row>
    <row r="174" spans="1:13" ht="15.75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</row>
    <row r="175" spans="1:13" ht="15.75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</row>
    <row r="176" spans="1:13" ht="15.75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</row>
    <row r="177" spans="1:13" ht="15.75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</row>
    <row r="178" spans="1:13" ht="15.75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</row>
    <row r="179" spans="1:13" ht="15.75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</row>
    <row r="180" spans="1:13" ht="15.75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</row>
    <row r="181" spans="1:13" ht="15.75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</row>
    <row r="182" spans="1:13" ht="15.75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</row>
    <row r="183" spans="1:13" ht="15.75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</row>
    <row r="184" spans="1:13" ht="15.75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</row>
    <row r="185" spans="1:13" ht="15.75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</row>
    <row r="186" spans="1:13" ht="15.75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</row>
    <row r="187" spans="1:13" ht="15.75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</row>
    <row r="188" spans="1:13" ht="15.75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</row>
    <row r="189" spans="1:13" ht="15.75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</row>
    <row r="190" spans="1:13" ht="15.75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</row>
    <row r="191" spans="1:13" ht="15.75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</row>
    <row r="192" spans="1:13" ht="15.75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</row>
    <row r="193" spans="1:13" ht="15.75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</row>
    <row r="194" spans="1:13" ht="15.75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</row>
    <row r="195" spans="1:13" ht="15.75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</row>
    <row r="196" spans="1:13" ht="15.75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</row>
    <row r="197" spans="1:13" ht="15.75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</row>
    <row r="198" spans="1:13" ht="15.75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</row>
    <row r="199" spans="1:13" ht="15.75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</row>
    <row r="200" spans="1:13" ht="15.75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</row>
    <row r="201" spans="1:13" ht="15.75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</row>
    <row r="202" spans="1:13" ht="15.75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</row>
    <row r="203" spans="1:13" ht="15.75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</row>
    <row r="204" spans="1:13" ht="15.75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</row>
    <row r="205" spans="1:13" ht="15.75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</row>
    <row r="206" spans="1:13" ht="15.75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</row>
    <row r="207" spans="1:13" ht="15.75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</row>
    <row r="208" spans="1:13" ht="15.75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</row>
    <row r="209" spans="1:13" ht="15.75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</row>
    <row r="210" spans="1:13" ht="15.75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</row>
    <row r="211" spans="1:13" ht="15.75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</row>
    <row r="212" spans="1:13" ht="15.75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</row>
    <row r="213" spans="1:13" ht="15.75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</row>
    <row r="214" spans="1:13" ht="15.75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</row>
    <row r="215" spans="1:13" ht="15.75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</row>
    <row r="216" spans="1:13" ht="15.75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</row>
    <row r="217" spans="1:13" ht="15.75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</row>
    <row r="218" spans="1:13" ht="15.75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</row>
    <row r="219" spans="1:13" ht="15.75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</row>
    <row r="220" spans="1:13" ht="15.75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</row>
    <row r="221" spans="1:13" ht="15.75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</row>
    <row r="222" spans="1:13" ht="15.75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</row>
    <row r="223" spans="1:13" ht="15.75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</row>
    <row r="224" spans="1:13" ht="15.75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</row>
    <row r="225" spans="1:13" ht="15.75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</row>
    <row r="226" spans="1:13" ht="15.75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</row>
    <row r="227" spans="1:13" ht="15.75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</row>
    <row r="228" spans="1:13" ht="15.75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</row>
    <row r="229" spans="1:13" ht="15.75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</row>
    <row r="230" spans="1:13" ht="15.75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</row>
  </sheetData>
  <mergeCells count="7">
    <mergeCell ref="B3:M3"/>
    <mergeCell ref="B5:M5"/>
    <mergeCell ref="B7:M7"/>
    <mergeCell ref="B50:F50"/>
    <mergeCell ref="B10:F10"/>
    <mergeCell ref="B49:F49"/>
    <mergeCell ref="B9:F9"/>
  </mergeCells>
  <pageMargins left="0.7" right="0.7" top="0.75" bottom="0.75" header="0.3" footer="0.3"/>
  <pageSetup paperSize="9" scale="52" fitToHeight="0" orientation="landscape" r:id="rId1"/>
  <ignoredErrors>
    <ignoredError sqref="C26 D27 E28 D5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1"/>
  <sheetViews>
    <sheetView zoomScaleNormal="100" workbookViewId="0">
      <selection activeCell="N37" sqref="N37"/>
    </sheetView>
  </sheetViews>
  <sheetFormatPr defaultRowHeight="15" x14ac:dyDescent="0.25"/>
  <cols>
    <col min="2" max="2" width="37.7109375" customWidth="1"/>
    <col min="3" max="7" width="25.28515625" customWidth="1"/>
    <col min="8" max="9" width="15.7109375" customWidth="1"/>
  </cols>
  <sheetData>
    <row r="1" spans="1:9" ht="18.75" x14ac:dyDescent="0.3">
      <c r="A1" s="18" t="s">
        <v>47</v>
      </c>
      <c r="B1" s="13"/>
      <c r="C1" s="13"/>
      <c r="D1" s="13"/>
      <c r="E1" s="13"/>
      <c r="F1" s="13"/>
      <c r="G1" s="25"/>
      <c r="H1" s="25"/>
      <c r="I1" s="25"/>
    </row>
    <row r="2" spans="1:9" ht="18.75" x14ac:dyDescent="0.25">
      <c r="A2" s="12"/>
      <c r="B2" s="13"/>
      <c r="C2" s="13"/>
      <c r="D2" s="13"/>
      <c r="E2" s="13"/>
      <c r="F2" s="13"/>
      <c r="G2" s="25"/>
      <c r="H2" s="25"/>
      <c r="I2" s="25"/>
    </row>
    <row r="3" spans="1:9" ht="15.75" customHeight="1" x14ac:dyDescent="0.25">
      <c r="A3" s="12"/>
      <c r="B3" s="227" t="s">
        <v>32</v>
      </c>
      <c r="C3" s="227"/>
      <c r="D3" s="227"/>
      <c r="E3" s="227"/>
      <c r="F3" s="227"/>
      <c r="G3" s="227"/>
      <c r="H3" s="227"/>
      <c r="I3" s="227"/>
    </row>
    <row r="4" spans="1:9" ht="19.5" thickBot="1" x14ac:dyDescent="0.3">
      <c r="A4" s="12"/>
      <c r="B4" s="13"/>
      <c r="C4" s="13"/>
      <c r="D4" s="13"/>
      <c r="E4" s="13"/>
      <c r="F4" s="13"/>
      <c r="G4" s="25"/>
      <c r="H4" s="25"/>
      <c r="I4" s="25"/>
    </row>
    <row r="5" spans="1:9" ht="47.25" customHeight="1" x14ac:dyDescent="0.25">
      <c r="A5" s="12"/>
      <c r="B5" s="115" t="s">
        <v>8</v>
      </c>
      <c r="C5" s="66" t="s">
        <v>211</v>
      </c>
      <c r="D5" s="66" t="s">
        <v>202</v>
      </c>
      <c r="E5" s="66" t="s">
        <v>203</v>
      </c>
      <c r="F5" s="66" t="s">
        <v>204</v>
      </c>
      <c r="G5" s="66" t="s">
        <v>212</v>
      </c>
      <c r="H5" s="66" t="s">
        <v>18</v>
      </c>
      <c r="I5" s="67" t="s">
        <v>37</v>
      </c>
    </row>
    <row r="6" spans="1:9" ht="16.5" thickBot="1" x14ac:dyDescent="0.3">
      <c r="A6" s="12"/>
      <c r="B6" s="128">
        <v>1</v>
      </c>
      <c r="C6" s="80">
        <v>2</v>
      </c>
      <c r="D6" s="80">
        <v>3</v>
      </c>
      <c r="E6" s="80">
        <v>4</v>
      </c>
      <c r="F6" s="80">
        <v>5</v>
      </c>
      <c r="G6" s="80">
        <v>6</v>
      </c>
      <c r="H6" s="80" t="s">
        <v>48</v>
      </c>
      <c r="I6" s="81" t="s">
        <v>49</v>
      </c>
    </row>
    <row r="7" spans="1:9" ht="16.5" thickBot="1" x14ac:dyDescent="0.3">
      <c r="A7" s="12"/>
      <c r="B7" s="133" t="s">
        <v>34</v>
      </c>
      <c r="C7" s="134">
        <f>SUM(C8,C10,C12,C14,C17)</f>
        <v>832106.79</v>
      </c>
      <c r="D7" s="134">
        <f t="shared" ref="D7:G7" si="0">SUM(D8,D10,D12,D14,D17)</f>
        <v>1081515</v>
      </c>
      <c r="E7" s="134">
        <f t="shared" si="0"/>
        <v>1075967</v>
      </c>
      <c r="F7" s="134">
        <f t="shared" si="0"/>
        <v>1075967</v>
      </c>
      <c r="G7" s="134">
        <f t="shared" si="0"/>
        <v>1004717.5900000001</v>
      </c>
      <c r="H7" s="135">
        <f>(G7/C7)*100</f>
        <v>120.7438278445006</v>
      </c>
      <c r="I7" s="136">
        <f>(G7/F7)*100</f>
        <v>93.378104532945713</v>
      </c>
    </row>
    <row r="8" spans="1:9" ht="15.75" x14ac:dyDescent="0.25">
      <c r="A8" s="12"/>
      <c r="B8" s="129" t="s">
        <v>14</v>
      </c>
      <c r="C8" s="130">
        <f>SUM(C9)</f>
        <v>595871.34</v>
      </c>
      <c r="D8" s="130">
        <f t="shared" ref="D8:G8" si="1">SUM(D9)</f>
        <v>722815</v>
      </c>
      <c r="E8" s="130">
        <f t="shared" si="1"/>
        <v>752115</v>
      </c>
      <c r="F8" s="130">
        <f t="shared" si="1"/>
        <v>752115</v>
      </c>
      <c r="G8" s="130">
        <f t="shared" si="1"/>
        <v>740329.4</v>
      </c>
      <c r="H8" s="131">
        <f t="shared" ref="H8:H38" si="2">(G8/C8)*100</f>
        <v>124.24316296199109</v>
      </c>
      <c r="I8" s="132">
        <f t="shared" ref="I8:I18" si="3">(G8/F8)*100</f>
        <v>98.433005590900336</v>
      </c>
    </row>
    <row r="9" spans="1:9" ht="15.75" x14ac:dyDescent="0.25">
      <c r="A9" s="12"/>
      <c r="B9" s="118" t="s">
        <v>15</v>
      </c>
      <c r="C9" s="183">
        <v>595871.34</v>
      </c>
      <c r="D9" s="183">
        <v>722815</v>
      </c>
      <c r="E9" s="183">
        <v>752115</v>
      </c>
      <c r="F9" s="183">
        <v>752115</v>
      </c>
      <c r="G9" s="190">
        <v>740329.4</v>
      </c>
      <c r="H9" s="198">
        <f t="shared" si="2"/>
        <v>124.24316296199109</v>
      </c>
      <c r="I9" s="199">
        <f t="shared" si="3"/>
        <v>98.433005590900336</v>
      </c>
    </row>
    <row r="10" spans="1:9" ht="15.75" x14ac:dyDescent="0.25">
      <c r="A10" s="12"/>
      <c r="B10" s="116" t="s">
        <v>16</v>
      </c>
      <c r="C10" s="89">
        <f>SUM(C11)</f>
        <v>125282.99</v>
      </c>
      <c r="D10" s="89">
        <f t="shared" ref="D10:G10" si="4">SUM(D11)</f>
        <v>110000</v>
      </c>
      <c r="E10" s="89">
        <f t="shared" si="4"/>
        <v>116988</v>
      </c>
      <c r="F10" s="89">
        <f t="shared" si="4"/>
        <v>116988</v>
      </c>
      <c r="G10" s="89">
        <f t="shared" si="4"/>
        <v>127116.49</v>
      </c>
      <c r="H10" s="113">
        <f t="shared" si="2"/>
        <v>101.46348678300224</v>
      </c>
      <c r="I10" s="117">
        <f t="shared" si="3"/>
        <v>108.65771703080658</v>
      </c>
    </row>
    <row r="11" spans="1:9" ht="15.75" x14ac:dyDescent="0.25">
      <c r="A11" s="12"/>
      <c r="B11" s="119" t="s">
        <v>17</v>
      </c>
      <c r="C11" s="183">
        <v>125282.99</v>
      </c>
      <c r="D11" s="183">
        <v>110000</v>
      </c>
      <c r="E11" s="183">
        <v>116988</v>
      </c>
      <c r="F11" s="183">
        <v>116988</v>
      </c>
      <c r="G11" s="190">
        <v>127116.49</v>
      </c>
      <c r="H11" s="198">
        <f t="shared" si="2"/>
        <v>101.46348678300224</v>
      </c>
      <c r="I11" s="199">
        <f t="shared" si="3"/>
        <v>108.65771703080658</v>
      </c>
    </row>
    <row r="12" spans="1:9" ht="15.75" x14ac:dyDescent="0.25">
      <c r="A12" s="12"/>
      <c r="B12" s="116" t="s">
        <v>120</v>
      </c>
      <c r="C12" s="89">
        <f>SUM(C13)</f>
        <v>29496.27</v>
      </c>
      <c r="D12" s="89">
        <f t="shared" ref="D12:G12" si="5">SUM(D13)</f>
        <v>40000</v>
      </c>
      <c r="E12" s="89">
        <f t="shared" si="5"/>
        <v>47300</v>
      </c>
      <c r="F12" s="89">
        <f t="shared" si="5"/>
        <v>47300</v>
      </c>
      <c r="G12" s="89">
        <f t="shared" si="5"/>
        <v>30223.87</v>
      </c>
      <c r="H12" s="113">
        <f t="shared" si="2"/>
        <v>102.46675257583415</v>
      </c>
      <c r="I12" s="117">
        <f t="shared" si="3"/>
        <v>63.898245243128962</v>
      </c>
    </row>
    <row r="13" spans="1:9" ht="15.75" x14ac:dyDescent="0.25">
      <c r="A13" s="12"/>
      <c r="B13" s="119" t="s">
        <v>121</v>
      </c>
      <c r="C13" s="183">
        <v>29496.27</v>
      </c>
      <c r="D13" s="183">
        <v>40000</v>
      </c>
      <c r="E13" s="183">
        <v>47300</v>
      </c>
      <c r="F13" s="183">
        <v>47300</v>
      </c>
      <c r="G13" s="190">
        <v>30223.87</v>
      </c>
      <c r="H13" s="198">
        <f t="shared" si="2"/>
        <v>102.46675257583415</v>
      </c>
      <c r="I13" s="199">
        <f t="shared" si="3"/>
        <v>63.898245243128962</v>
      </c>
    </row>
    <row r="14" spans="1:9" ht="15.75" x14ac:dyDescent="0.25">
      <c r="A14" s="12"/>
      <c r="B14" s="120" t="s">
        <v>122</v>
      </c>
      <c r="C14" s="89">
        <f>SUM(C15:C16)</f>
        <v>73645.509999999995</v>
      </c>
      <c r="D14" s="89">
        <f t="shared" ref="D14:G14" si="6">SUM(D15:D16)</f>
        <v>200500</v>
      </c>
      <c r="E14" s="89">
        <f t="shared" si="6"/>
        <v>149284</v>
      </c>
      <c r="F14" s="89">
        <f t="shared" si="6"/>
        <v>149284</v>
      </c>
      <c r="G14" s="89">
        <f t="shared" si="6"/>
        <v>91253.66</v>
      </c>
      <c r="H14" s="113">
        <f t="shared" si="2"/>
        <v>123.90933269387368</v>
      </c>
      <c r="I14" s="117">
        <f t="shared" si="3"/>
        <v>61.127555531738167</v>
      </c>
    </row>
    <row r="15" spans="1:9" ht="15.75" x14ac:dyDescent="0.25">
      <c r="A15" s="12"/>
      <c r="B15" s="121" t="s">
        <v>188</v>
      </c>
      <c r="C15" s="183">
        <v>0</v>
      </c>
      <c r="D15" s="183">
        <v>0</v>
      </c>
      <c r="E15" s="183">
        <v>0</v>
      </c>
      <c r="F15" s="183">
        <v>0</v>
      </c>
      <c r="G15" s="190">
        <v>0</v>
      </c>
      <c r="H15" s="198">
        <v>0</v>
      </c>
      <c r="I15" s="199">
        <v>0</v>
      </c>
    </row>
    <row r="16" spans="1:9" ht="15.75" x14ac:dyDescent="0.25">
      <c r="A16" s="12"/>
      <c r="B16" s="122" t="s">
        <v>123</v>
      </c>
      <c r="C16" s="183">
        <v>73645.509999999995</v>
      </c>
      <c r="D16" s="183">
        <v>200500</v>
      </c>
      <c r="E16" s="183">
        <v>149284</v>
      </c>
      <c r="F16" s="183">
        <v>149284</v>
      </c>
      <c r="G16" s="190">
        <v>91253.66</v>
      </c>
      <c r="H16" s="200">
        <f t="shared" si="2"/>
        <v>123.90933269387368</v>
      </c>
      <c r="I16" s="199">
        <f t="shared" si="3"/>
        <v>61.127555531738167</v>
      </c>
    </row>
    <row r="17" spans="1:9" ht="15.75" x14ac:dyDescent="0.25">
      <c r="A17" s="12"/>
      <c r="B17" s="120" t="s">
        <v>124</v>
      </c>
      <c r="C17" s="89">
        <f>SUM(C18)</f>
        <v>7810.68</v>
      </c>
      <c r="D17" s="89">
        <f t="shared" ref="D17:G17" si="7">SUM(D18)</f>
        <v>8200</v>
      </c>
      <c r="E17" s="89">
        <f t="shared" si="7"/>
        <v>10280</v>
      </c>
      <c r="F17" s="89">
        <f t="shared" si="7"/>
        <v>10280</v>
      </c>
      <c r="G17" s="89">
        <f t="shared" si="7"/>
        <v>15794.17</v>
      </c>
      <c r="H17" s="177">
        <f>(G17/C17)*100</f>
        <v>202.21248342013754</v>
      </c>
      <c r="I17" s="117">
        <f t="shared" si="3"/>
        <v>153.6397859922179</v>
      </c>
    </row>
    <row r="18" spans="1:9" ht="16.5" thickBot="1" x14ac:dyDescent="0.3">
      <c r="A18" s="12"/>
      <c r="B18" s="121" t="s">
        <v>125</v>
      </c>
      <c r="C18" s="183">
        <v>7810.68</v>
      </c>
      <c r="D18" s="183">
        <v>8200</v>
      </c>
      <c r="E18" s="183">
        <v>10280</v>
      </c>
      <c r="F18" s="183">
        <v>10280</v>
      </c>
      <c r="G18" s="190">
        <v>15794.17</v>
      </c>
      <c r="H18" s="201">
        <f>(G18/C18)*100</f>
        <v>202.21248342013754</v>
      </c>
      <c r="I18" s="199">
        <f t="shared" si="3"/>
        <v>153.6397859922179</v>
      </c>
    </row>
    <row r="19" spans="1:9" ht="15.75" customHeight="1" thickBot="1" x14ac:dyDescent="0.3">
      <c r="A19" s="12"/>
      <c r="B19" s="133" t="s">
        <v>35</v>
      </c>
      <c r="C19" s="153">
        <f>SUM(C20,C27,C33,C38,C45,C50)</f>
        <v>776067.56</v>
      </c>
      <c r="D19" s="153">
        <f>SUM(D20,D27,D33,D38,D45)</f>
        <v>1081515</v>
      </c>
      <c r="E19" s="153">
        <f>SUM(E20,E27,E33,E38,E45)</f>
        <v>1245485</v>
      </c>
      <c r="F19" s="153">
        <f>SUM(F20,F27,F33,F38,F45)</f>
        <v>1245485</v>
      </c>
      <c r="G19" s="153">
        <f>SUM(G20,G27,G33,G38,G45)</f>
        <v>996858.64000000013</v>
      </c>
      <c r="H19" s="158">
        <f>(G19/C19)*100</f>
        <v>128.44998185467256</v>
      </c>
      <c r="I19" s="159">
        <f>(G19/F19)*100</f>
        <v>80.037787689133154</v>
      </c>
    </row>
    <row r="20" spans="1:9" ht="15.75" customHeight="1" x14ac:dyDescent="0.25">
      <c r="A20" s="12"/>
      <c r="B20" s="129" t="s">
        <v>14</v>
      </c>
      <c r="C20" s="130">
        <f>SUM(C21)</f>
        <v>595871.34</v>
      </c>
      <c r="D20" s="130">
        <f t="shared" ref="D20:G20" si="8">SUM(D21)</f>
        <v>722815</v>
      </c>
      <c r="E20" s="130">
        <f t="shared" si="8"/>
        <v>752115</v>
      </c>
      <c r="F20" s="130">
        <f t="shared" si="8"/>
        <v>752115</v>
      </c>
      <c r="G20" s="130">
        <f t="shared" si="8"/>
        <v>740329.4</v>
      </c>
      <c r="H20" s="131">
        <f t="shared" si="2"/>
        <v>124.24316296199109</v>
      </c>
      <c r="I20" s="132">
        <f t="shared" ref="I20:I47" si="9">(G20/F20)*100</f>
        <v>98.433005590900336</v>
      </c>
    </row>
    <row r="21" spans="1:9" ht="15.75" x14ac:dyDescent="0.25">
      <c r="A21" s="12"/>
      <c r="B21" s="123" t="s">
        <v>15</v>
      </c>
      <c r="C21" s="88">
        <f>SUM(C22:C26)</f>
        <v>595871.34</v>
      </c>
      <c r="D21" s="88">
        <f t="shared" ref="D21:G21" si="10">SUM(D22:D26)</f>
        <v>722815</v>
      </c>
      <c r="E21" s="88">
        <f t="shared" si="10"/>
        <v>752115</v>
      </c>
      <c r="F21" s="88">
        <f t="shared" si="10"/>
        <v>752115</v>
      </c>
      <c r="G21" s="88">
        <f t="shared" si="10"/>
        <v>740329.4</v>
      </c>
      <c r="H21" s="114">
        <f t="shared" si="2"/>
        <v>124.24316296199109</v>
      </c>
      <c r="I21" s="124">
        <f t="shared" si="9"/>
        <v>98.433005590900336</v>
      </c>
    </row>
    <row r="22" spans="1:9" ht="15.75" x14ac:dyDescent="0.25">
      <c r="A22" s="12"/>
      <c r="B22" s="118" t="s">
        <v>126</v>
      </c>
      <c r="C22" s="183">
        <v>323046.01</v>
      </c>
      <c r="D22" s="183">
        <v>436815</v>
      </c>
      <c r="E22" s="183">
        <v>499533</v>
      </c>
      <c r="F22" s="183">
        <v>499533</v>
      </c>
      <c r="G22" s="190">
        <v>491417.92</v>
      </c>
      <c r="H22" s="198">
        <f t="shared" si="2"/>
        <v>152.12010202509543</v>
      </c>
      <c r="I22" s="199">
        <f t="shared" si="9"/>
        <v>98.375466685884618</v>
      </c>
    </row>
    <row r="23" spans="1:9" ht="15.75" x14ac:dyDescent="0.25">
      <c r="A23" s="12"/>
      <c r="B23" s="118" t="s">
        <v>127</v>
      </c>
      <c r="C23" s="183">
        <v>253460.33</v>
      </c>
      <c r="D23" s="183">
        <v>267600</v>
      </c>
      <c r="E23" s="183">
        <v>246123</v>
      </c>
      <c r="F23" s="183">
        <v>246123</v>
      </c>
      <c r="G23" s="190">
        <v>242751.11</v>
      </c>
      <c r="H23" s="198">
        <f t="shared" si="2"/>
        <v>95.774794422464453</v>
      </c>
      <c r="I23" s="199">
        <f t="shared" si="9"/>
        <v>98.629998009125501</v>
      </c>
    </row>
    <row r="24" spans="1:9" ht="15.75" x14ac:dyDescent="0.25">
      <c r="A24" s="12"/>
      <c r="B24" s="118" t="s">
        <v>128</v>
      </c>
      <c r="C24" s="183">
        <v>1500</v>
      </c>
      <c r="D24" s="183">
        <v>1500</v>
      </c>
      <c r="E24" s="183">
        <v>1500</v>
      </c>
      <c r="F24" s="183">
        <v>1500</v>
      </c>
      <c r="G24" s="190">
        <v>1499.61</v>
      </c>
      <c r="H24" s="198">
        <f t="shared" si="2"/>
        <v>99.97399999999999</v>
      </c>
      <c r="I24" s="199">
        <f t="shared" si="9"/>
        <v>99.97399999999999</v>
      </c>
    </row>
    <row r="25" spans="1:9" ht="31.5" x14ac:dyDescent="0.25">
      <c r="A25" s="12"/>
      <c r="B25" s="118" t="s">
        <v>129</v>
      </c>
      <c r="C25" s="183">
        <v>0</v>
      </c>
      <c r="D25" s="183">
        <v>1900</v>
      </c>
      <c r="E25" s="183">
        <v>0</v>
      </c>
      <c r="F25" s="183">
        <v>0</v>
      </c>
      <c r="G25" s="190">
        <v>0</v>
      </c>
      <c r="H25" s="198">
        <v>0</v>
      </c>
      <c r="I25" s="199">
        <v>0</v>
      </c>
    </row>
    <row r="26" spans="1:9" ht="31.5" x14ac:dyDescent="0.25">
      <c r="A26" s="12"/>
      <c r="B26" s="118" t="s">
        <v>130</v>
      </c>
      <c r="C26" s="183">
        <v>17865</v>
      </c>
      <c r="D26" s="183">
        <v>15000</v>
      </c>
      <c r="E26" s="183">
        <v>4959</v>
      </c>
      <c r="F26" s="183">
        <v>4959</v>
      </c>
      <c r="G26" s="190">
        <v>4660.76</v>
      </c>
      <c r="H26" s="198">
        <f t="shared" si="2"/>
        <v>26.08877693814722</v>
      </c>
      <c r="I26" s="199">
        <f t="shared" si="9"/>
        <v>93.985884250857026</v>
      </c>
    </row>
    <row r="27" spans="1:9" ht="15.75" x14ac:dyDescent="0.25">
      <c r="A27" s="12"/>
      <c r="B27" s="116" t="s">
        <v>16</v>
      </c>
      <c r="C27" s="89">
        <f>SUM(C28)</f>
        <v>100278.91</v>
      </c>
      <c r="D27" s="89">
        <f t="shared" ref="D27:G27" si="11">SUM(D28)</f>
        <v>110000</v>
      </c>
      <c r="E27" s="89">
        <f t="shared" si="11"/>
        <v>201500</v>
      </c>
      <c r="F27" s="89">
        <f t="shared" si="11"/>
        <v>201500</v>
      </c>
      <c r="G27" s="89">
        <f t="shared" si="11"/>
        <v>132490.76</v>
      </c>
      <c r="H27" s="113">
        <f t="shared" si="2"/>
        <v>132.12225781074008</v>
      </c>
      <c r="I27" s="117">
        <f t="shared" si="9"/>
        <v>65.752238213399508</v>
      </c>
    </row>
    <row r="28" spans="1:9" ht="15.75" x14ac:dyDescent="0.25">
      <c r="A28" s="12"/>
      <c r="B28" s="125" t="s">
        <v>17</v>
      </c>
      <c r="C28" s="88">
        <f>SUM(C29:C32)</f>
        <v>100278.91</v>
      </c>
      <c r="D28" s="88">
        <f t="shared" ref="D28:G28" si="12">SUM(D29:D32)</f>
        <v>110000</v>
      </c>
      <c r="E28" s="88">
        <f t="shared" si="12"/>
        <v>201500</v>
      </c>
      <c r="F28" s="88">
        <f t="shared" si="12"/>
        <v>201500</v>
      </c>
      <c r="G28" s="88">
        <f t="shared" si="12"/>
        <v>132490.76</v>
      </c>
      <c r="H28" s="114">
        <f t="shared" si="2"/>
        <v>132.12225781074008</v>
      </c>
      <c r="I28" s="124">
        <f t="shared" si="9"/>
        <v>65.752238213399508</v>
      </c>
    </row>
    <row r="29" spans="1:9" ht="15.75" x14ac:dyDescent="0.25">
      <c r="A29" s="12"/>
      <c r="B29" s="118" t="s">
        <v>126</v>
      </c>
      <c r="C29" s="183">
        <v>0</v>
      </c>
      <c r="D29" s="183">
        <v>26300</v>
      </c>
      <c r="E29" s="183">
        <v>26300</v>
      </c>
      <c r="F29" s="183">
        <v>26300</v>
      </c>
      <c r="G29" s="190">
        <v>0</v>
      </c>
      <c r="H29" s="198">
        <v>0</v>
      </c>
      <c r="I29" s="199">
        <f t="shared" si="9"/>
        <v>0</v>
      </c>
    </row>
    <row r="30" spans="1:9" ht="15.75" x14ac:dyDescent="0.25">
      <c r="A30" s="12"/>
      <c r="B30" s="118" t="s">
        <v>127</v>
      </c>
      <c r="C30" s="183">
        <v>67539.69</v>
      </c>
      <c r="D30" s="183">
        <v>80700</v>
      </c>
      <c r="E30" s="183">
        <v>162700</v>
      </c>
      <c r="F30" s="183">
        <v>162700</v>
      </c>
      <c r="G30" s="190">
        <v>127463.13</v>
      </c>
      <c r="H30" s="198">
        <f t="shared" si="2"/>
        <v>188.72329736781438</v>
      </c>
      <c r="I30" s="199">
        <f t="shared" si="9"/>
        <v>78.342427781192384</v>
      </c>
    </row>
    <row r="31" spans="1:9" ht="15.75" x14ac:dyDescent="0.25">
      <c r="A31" s="12"/>
      <c r="B31" s="118" t="s">
        <v>128</v>
      </c>
      <c r="C31" s="183">
        <v>823.8</v>
      </c>
      <c r="D31" s="183">
        <v>700</v>
      </c>
      <c r="E31" s="183">
        <v>1500</v>
      </c>
      <c r="F31" s="183">
        <v>1500</v>
      </c>
      <c r="G31" s="190">
        <v>1251.97</v>
      </c>
      <c r="H31" s="198">
        <v>0</v>
      </c>
      <c r="I31" s="199">
        <f t="shared" si="9"/>
        <v>83.464666666666659</v>
      </c>
    </row>
    <row r="32" spans="1:9" ht="31.5" x14ac:dyDescent="0.25">
      <c r="A32" s="12"/>
      <c r="B32" s="118" t="s">
        <v>130</v>
      </c>
      <c r="C32" s="183">
        <v>31915.42</v>
      </c>
      <c r="D32" s="183">
        <v>2300</v>
      </c>
      <c r="E32" s="183">
        <v>11000</v>
      </c>
      <c r="F32" s="183">
        <v>11000</v>
      </c>
      <c r="G32" s="190">
        <v>3775.66</v>
      </c>
      <c r="H32" s="198">
        <f t="shared" si="2"/>
        <v>11.830206213798848</v>
      </c>
      <c r="I32" s="199">
        <f t="shared" si="9"/>
        <v>34.324181818181813</v>
      </c>
    </row>
    <row r="33" spans="1:12" ht="15.75" x14ac:dyDescent="0.25">
      <c r="A33" s="12"/>
      <c r="B33" s="116" t="s">
        <v>120</v>
      </c>
      <c r="C33" s="89">
        <f>SUM(C34)</f>
        <v>5834.3799999999992</v>
      </c>
      <c r="D33" s="89">
        <f t="shared" ref="D33:G33" si="13">SUM(D34)</f>
        <v>40000</v>
      </c>
      <c r="E33" s="89">
        <f t="shared" si="13"/>
        <v>112630</v>
      </c>
      <c r="F33" s="89">
        <f t="shared" si="13"/>
        <v>112630</v>
      </c>
      <c r="G33" s="89">
        <f t="shared" si="13"/>
        <v>9377.17</v>
      </c>
      <c r="H33" s="113">
        <f t="shared" si="2"/>
        <v>160.72264747925232</v>
      </c>
      <c r="I33" s="117">
        <f t="shared" si="9"/>
        <v>8.3256414809553405</v>
      </c>
    </row>
    <row r="34" spans="1:12" ht="15.75" x14ac:dyDescent="0.25">
      <c r="A34" s="12"/>
      <c r="B34" s="125" t="s">
        <v>121</v>
      </c>
      <c r="C34" s="88">
        <f>SUM(C35:C37)</f>
        <v>5834.3799999999992</v>
      </c>
      <c r="D34" s="88">
        <f t="shared" ref="D34:G34" si="14">SUM(D35:D37)</f>
        <v>40000</v>
      </c>
      <c r="E34" s="88">
        <f t="shared" si="14"/>
        <v>112630</v>
      </c>
      <c r="F34" s="88">
        <f t="shared" si="14"/>
        <v>112630</v>
      </c>
      <c r="G34" s="88">
        <f t="shared" si="14"/>
        <v>9377.17</v>
      </c>
      <c r="H34" s="114">
        <f t="shared" si="2"/>
        <v>160.72264747925232</v>
      </c>
      <c r="I34" s="124">
        <f t="shared" si="9"/>
        <v>8.3256414809553405</v>
      </c>
    </row>
    <row r="35" spans="1:12" ht="15.75" x14ac:dyDescent="0.25">
      <c r="A35" s="12"/>
      <c r="B35" s="118" t="s">
        <v>127</v>
      </c>
      <c r="C35" s="183">
        <v>4538.6499999999996</v>
      </c>
      <c r="D35" s="183">
        <v>28800</v>
      </c>
      <c r="E35" s="183">
        <v>88530</v>
      </c>
      <c r="F35" s="183">
        <v>88530</v>
      </c>
      <c r="G35" s="190">
        <v>5252.1</v>
      </c>
      <c r="H35" s="198">
        <f t="shared" si="2"/>
        <v>115.71943198968857</v>
      </c>
      <c r="I35" s="199">
        <f t="shared" si="9"/>
        <v>5.9325652321247047</v>
      </c>
    </row>
    <row r="36" spans="1:12" ht="31.5" x14ac:dyDescent="0.25">
      <c r="A36" s="12"/>
      <c r="B36" s="119" t="s">
        <v>131</v>
      </c>
      <c r="C36" s="183">
        <v>765.73</v>
      </c>
      <c r="D36" s="183">
        <v>1100</v>
      </c>
      <c r="E36" s="183">
        <v>1100</v>
      </c>
      <c r="F36" s="183">
        <v>1100</v>
      </c>
      <c r="G36" s="190">
        <v>697.39</v>
      </c>
      <c r="H36" s="198">
        <f t="shared" si="2"/>
        <v>91.07518315855458</v>
      </c>
      <c r="I36" s="199">
        <f t="shared" si="9"/>
        <v>63.399090909090901</v>
      </c>
    </row>
    <row r="37" spans="1:12" ht="31.5" x14ac:dyDescent="0.25">
      <c r="A37" s="12"/>
      <c r="B37" s="118" t="s">
        <v>130</v>
      </c>
      <c r="C37" s="183">
        <v>530</v>
      </c>
      <c r="D37" s="183">
        <v>10100</v>
      </c>
      <c r="E37" s="183">
        <v>23000</v>
      </c>
      <c r="F37" s="183">
        <v>23000</v>
      </c>
      <c r="G37" s="190">
        <v>3427.68</v>
      </c>
      <c r="H37" s="198">
        <v>0</v>
      </c>
      <c r="I37" s="199">
        <f t="shared" si="9"/>
        <v>14.90295652173913</v>
      </c>
    </row>
    <row r="38" spans="1:12" ht="15.75" x14ac:dyDescent="0.25">
      <c r="A38" s="12"/>
      <c r="B38" s="120" t="s">
        <v>122</v>
      </c>
      <c r="C38" s="89">
        <f>SUM(C39,C41)</f>
        <v>65529.880000000005</v>
      </c>
      <c r="D38" s="89">
        <f t="shared" ref="D38:G38" si="15">SUM(D39,D41)</f>
        <v>200500</v>
      </c>
      <c r="E38" s="89">
        <f t="shared" si="15"/>
        <v>168960</v>
      </c>
      <c r="F38" s="89">
        <f t="shared" si="15"/>
        <v>168960</v>
      </c>
      <c r="G38" s="89">
        <f t="shared" si="15"/>
        <v>105993.29999999999</v>
      </c>
      <c r="H38" s="113">
        <f t="shared" si="2"/>
        <v>161.74804531917346</v>
      </c>
      <c r="I38" s="117">
        <f t="shared" si="9"/>
        <v>62.732776988636353</v>
      </c>
    </row>
    <row r="39" spans="1:12" ht="15.75" x14ac:dyDescent="0.25">
      <c r="A39" s="12"/>
      <c r="B39" s="125" t="s">
        <v>188</v>
      </c>
      <c r="C39" s="88">
        <f>SUM(C40)</f>
        <v>0</v>
      </c>
      <c r="D39" s="88">
        <f t="shared" ref="D39:G39" si="16">SUM(D40)</f>
        <v>0</v>
      </c>
      <c r="E39" s="88">
        <f t="shared" si="16"/>
        <v>0</v>
      </c>
      <c r="F39" s="88">
        <f t="shared" si="16"/>
        <v>0</v>
      </c>
      <c r="G39" s="88">
        <f t="shared" si="16"/>
        <v>0</v>
      </c>
      <c r="H39" s="88">
        <v>0</v>
      </c>
      <c r="I39" s="124">
        <v>0</v>
      </c>
    </row>
    <row r="40" spans="1:12" ht="15.75" x14ac:dyDescent="0.25">
      <c r="A40" s="12"/>
      <c r="B40" s="118" t="s">
        <v>127</v>
      </c>
      <c r="C40" s="183">
        <v>0</v>
      </c>
      <c r="D40" s="183">
        <v>0</v>
      </c>
      <c r="E40" s="183">
        <v>0</v>
      </c>
      <c r="F40" s="183">
        <v>0</v>
      </c>
      <c r="G40" s="183">
        <v>0</v>
      </c>
      <c r="H40" s="198">
        <v>0</v>
      </c>
      <c r="I40" s="199">
        <v>0</v>
      </c>
    </row>
    <row r="41" spans="1:12" ht="15.75" x14ac:dyDescent="0.25">
      <c r="A41" s="12"/>
      <c r="B41" s="126" t="s">
        <v>123</v>
      </c>
      <c r="C41" s="88">
        <f>SUM(C42:C44)</f>
        <v>65529.880000000005</v>
      </c>
      <c r="D41" s="88">
        <f t="shared" ref="D41:G41" si="17">SUM(D42:D44)</f>
        <v>200500</v>
      </c>
      <c r="E41" s="88">
        <f t="shared" si="17"/>
        <v>168960</v>
      </c>
      <c r="F41" s="88">
        <f t="shared" si="17"/>
        <v>168960</v>
      </c>
      <c r="G41" s="88">
        <f t="shared" si="17"/>
        <v>105993.29999999999</v>
      </c>
      <c r="H41" s="114">
        <f t="shared" ref="H41" si="18">(G41/C41)*100</f>
        <v>161.74804531917346</v>
      </c>
      <c r="I41" s="124">
        <f t="shared" si="9"/>
        <v>62.732776988636353</v>
      </c>
    </row>
    <row r="42" spans="1:12" ht="15.75" x14ac:dyDescent="0.25">
      <c r="A42" s="12"/>
      <c r="B42" s="118" t="s">
        <v>126</v>
      </c>
      <c r="C42" s="183">
        <v>0</v>
      </c>
      <c r="D42" s="183">
        <v>0</v>
      </c>
      <c r="E42" s="183">
        <v>0</v>
      </c>
      <c r="F42" s="183">
        <v>0</v>
      </c>
      <c r="G42" s="190">
        <v>0</v>
      </c>
      <c r="H42" s="198">
        <v>0</v>
      </c>
      <c r="I42" s="199">
        <v>0</v>
      </c>
    </row>
    <row r="43" spans="1:12" ht="15.75" x14ac:dyDescent="0.25">
      <c r="A43" s="12"/>
      <c r="B43" s="118" t="s">
        <v>127</v>
      </c>
      <c r="C43" s="183">
        <v>29127.200000000001</v>
      </c>
      <c r="D43" s="183">
        <v>139200</v>
      </c>
      <c r="E43" s="183">
        <v>82503</v>
      </c>
      <c r="F43" s="183">
        <v>82503</v>
      </c>
      <c r="G43" s="190">
        <v>68564.98</v>
      </c>
      <c r="H43" s="198">
        <f t="shared" ref="H43:H47" si="19">(G43/C43)*100</f>
        <v>235.39845917218267</v>
      </c>
      <c r="I43" s="199">
        <f t="shared" si="9"/>
        <v>83.106044628680166</v>
      </c>
    </row>
    <row r="44" spans="1:12" ht="31.5" x14ac:dyDescent="0.25">
      <c r="A44" s="12"/>
      <c r="B44" s="118" t="s">
        <v>130</v>
      </c>
      <c r="C44" s="183">
        <v>36402.68</v>
      </c>
      <c r="D44" s="183">
        <v>61300</v>
      </c>
      <c r="E44" s="183">
        <v>86457</v>
      </c>
      <c r="F44" s="183">
        <v>86457</v>
      </c>
      <c r="G44" s="190">
        <v>37428.32</v>
      </c>
      <c r="H44" s="198">
        <v>0</v>
      </c>
      <c r="I44" s="199">
        <f t="shared" si="9"/>
        <v>43.291254612119317</v>
      </c>
    </row>
    <row r="45" spans="1:12" ht="15.75" x14ac:dyDescent="0.25">
      <c r="A45" s="12"/>
      <c r="B45" s="120" t="s">
        <v>124</v>
      </c>
      <c r="C45" s="89">
        <f>SUM(C46)</f>
        <v>8553.0499999999993</v>
      </c>
      <c r="D45" s="89">
        <f t="shared" ref="D45:G45" si="20">SUM(D46)</f>
        <v>8200</v>
      </c>
      <c r="E45" s="89">
        <f t="shared" si="20"/>
        <v>10280</v>
      </c>
      <c r="F45" s="89">
        <f t="shared" si="20"/>
        <v>10280</v>
      </c>
      <c r="G45" s="89">
        <f t="shared" si="20"/>
        <v>8668.01</v>
      </c>
      <c r="H45" s="113">
        <f t="shared" si="19"/>
        <v>101.34408193568379</v>
      </c>
      <c r="I45" s="117">
        <f t="shared" si="9"/>
        <v>84.319163424124511</v>
      </c>
    </row>
    <row r="46" spans="1:12" ht="15.75" x14ac:dyDescent="0.25">
      <c r="A46" s="12"/>
      <c r="B46" s="125" t="s">
        <v>125</v>
      </c>
      <c r="C46" s="100">
        <f>SUM(C47:C48)</f>
        <v>8553.0499999999993</v>
      </c>
      <c r="D46" s="100">
        <f t="shared" ref="D46:G46" si="21">SUM(D47:D48)</f>
        <v>8200</v>
      </c>
      <c r="E46" s="100">
        <f t="shared" si="21"/>
        <v>10280</v>
      </c>
      <c r="F46" s="100">
        <f t="shared" si="21"/>
        <v>10280</v>
      </c>
      <c r="G46" s="100">
        <f t="shared" si="21"/>
        <v>8668.01</v>
      </c>
      <c r="H46" s="114">
        <f t="shared" si="19"/>
        <v>101.34408193568379</v>
      </c>
      <c r="I46" s="124">
        <f t="shared" si="9"/>
        <v>84.319163424124511</v>
      </c>
    </row>
    <row r="47" spans="1:12" ht="15" customHeight="1" x14ac:dyDescent="0.25">
      <c r="A47" s="12"/>
      <c r="B47" s="171" t="s">
        <v>127</v>
      </c>
      <c r="C47" s="186">
        <v>8553.0499999999993</v>
      </c>
      <c r="D47" s="186">
        <v>8200</v>
      </c>
      <c r="E47" s="186">
        <v>10280</v>
      </c>
      <c r="F47" s="186">
        <v>10280</v>
      </c>
      <c r="G47" s="186">
        <v>8668.01</v>
      </c>
      <c r="H47" s="198">
        <f t="shared" si="19"/>
        <v>101.34408193568379</v>
      </c>
      <c r="I47" s="199">
        <f t="shared" si="9"/>
        <v>84.319163424124511</v>
      </c>
      <c r="J47" s="7"/>
      <c r="K47" s="7"/>
      <c r="L47" s="7"/>
    </row>
    <row r="48" spans="1:12" ht="31.5" x14ac:dyDescent="0.25">
      <c r="B48" s="171" t="s">
        <v>130</v>
      </c>
      <c r="C48" s="187">
        <v>0</v>
      </c>
      <c r="D48" s="186">
        <v>0</v>
      </c>
      <c r="E48" s="186">
        <v>0</v>
      </c>
      <c r="F48" s="186">
        <v>0</v>
      </c>
      <c r="G48" s="186">
        <v>0</v>
      </c>
      <c r="H48" s="186">
        <v>0</v>
      </c>
      <c r="I48" s="199">
        <v>0</v>
      </c>
      <c r="J48" s="7"/>
      <c r="K48" s="7"/>
      <c r="L48" s="7"/>
    </row>
    <row r="49" spans="2:12" ht="47.25" x14ac:dyDescent="0.25">
      <c r="B49" s="120" t="s">
        <v>200</v>
      </c>
      <c r="C49" s="172">
        <f>SUM(C50)</f>
        <v>0</v>
      </c>
      <c r="D49" s="172">
        <f t="shared" ref="D49:H50" si="22">SUM(D50)</f>
        <v>0</v>
      </c>
      <c r="E49" s="172">
        <f t="shared" si="22"/>
        <v>0</v>
      </c>
      <c r="F49" s="172">
        <f t="shared" si="22"/>
        <v>0</v>
      </c>
      <c r="G49" s="172">
        <f t="shared" si="22"/>
        <v>0</v>
      </c>
      <c r="H49" s="172">
        <f t="shared" si="22"/>
        <v>0</v>
      </c>
      <c r="I49" s="117">
        <v>0</v>
      </c>
      <c r="J49" s="7"/>
      <c r="K49" s="7"/>
      <c r="L49" s="7"/>
    </row>
    <row r="50" spans="2:12" ht="47.25" x14ac:dyDescent="0.25">
      <c r="B50" s="125" t="s">
        <v>201</v>
      </c>
      <c r="C50" s="100">
        <f>SUM(C51)</f>
        <v>0</v>
      </c>
      <c r="D50" s="100">
        <f t="shared" si="22"/>
        <v>0</v>
      </c>
      <c r="E50" s="100">
        <f t="shared" si="22"/>
        <v>0</v>
      </c>
      <c r="F50" s="100">
        <f t="shared" si="22"/>
        <v>0</v>
      </c>
      <c r="G50" s="100">
        <f t="shared" si="22"/>
        <v>0</v>
      </c>
      <c r="H50" s="100">
        <f t="shared" si="22"/>
        <v>0</v>
      </c>
      <c r="I50" s="124">
        <v>0</v>
      </c>
    </row>
    <row r="51" spans="2:12" ht="32.25" thickBot="1" x14ac:dyDescent="0.3">
      <c r="B51" s="127" t="s">
        <v>130</v>
      </c>
      <c r="C51" s="185">
        <v>0</v>
      </c>
      <c r="D51" s="185">
        <v>0</v>
      </c>
      <c r="E51" s="185">
        <v>0</v>
      </c>
      <c r="F51" s="185">
        <v>0</v>
      </c>
      <c r="G51" s="185">
        <v>0</v>
      </c>
      <c r="H51" s="185">
        <v>0</v>
      </c>
      <c r="I51" s="213">
        <v>0</v>
      </c>
    </row>
  </sheetData>
  <mergeCells count="1">
    <mergeCell ref="B3:I3"/>
  </mergeCells>
  <pageMargins left="0.7" right="0.7" top="0.75" bottom="0.75" header="0.3" footer="0.3"/>
  <pageSetup paperSize="9" scale="64" fitToHeight="0" orientation="landscape" r:id="rId1"/>
  <ignoredErrors>
    <ignoredError sqref="H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6"/>
  <sheetViews>
    <sheetView zoomScaleNormal="100" workbookViewId="0">
      <selection activeCell="I15" sqref="I14:I15"/>
    </sheetView>
  </sheetViews>
  <sheetFormatPr defaultRowHeight="15" x14ac:dyDescent="0.25"/>
  <cols>
    <col min="2" max="2" width="37.7109375" customWidth="1"/>
    <col min="3" max="7" width="25.28515625" customWidth="1"/>
    <col min="8" max="9" width="15.7109375" customWidth="1"/>
  </cols>
  <sheetData>
    <row r="1" spans="1:9" ht="18.75" x14ac:dyDescent="0.3">
      <c r="A1" s="17" t="s">
        <v>47</v>
      </c>
      <c r="B1" s="13"/>
      <c r="C1" s="13"/>
      <c r="D1" s="13"/>
      <c r="E1" s="13"/>
      <c r="F1" s="13"/>
      <c r="G1" s="25"/>
      <c r="H1" s="25"/>
      <c r="I1" s="25"/>
    </row>
    <row r="2" spans="1:9" ht="18.75" x14ac:dyDescent="0.25">
      <c r="A2" s="12"/>
      <c r="B2" s="13"/>
      <c r="C2" s="13"/>
      <c r="D2" s="13"/>
      <c r="E2" s="13"/>
      <c r="F2" s="13"/>
      <c r="G2" s="25"/>
      <c r="H2" s="25"/>
      <c r="I2" s="25"/>
    </row>
    <row r="3" spans="1:9" ht="15.75" customHeight="1" x14ac:dyDescent="0.25">
      <c r="A3" s="12"/>
      <c r="B3" s="227" t="s">
        <v>33</v>
      </c>
      <c r="C3" s="227"/>
      <c r="D3" s="227"/>
      <c r="E3" s="227"/>
      <c r="F3" s="227"/>
      <c r="G3" s="227"/>
      <c r="H3" s="227"/>
      <c r="I3" s="227"/>
    </row>
    <row r="4" spans="1:9" ht="19.5" thickBot="1" x14ac:dyDescent="0.3">
      <c r="A4" s="12"/>
      <c r="B4" s="13"/>
      <c r="C4" s="13"/>
      <c r="D4" s="13"/>
      <c r="E4" s="13"/>
      <c r="F4" s="13"/>
      <c r="G4" s="25"/>
      <c r="H4" s="25"/>
      <c r="I4" s="25"/>
    </row>
    <row r="5" spans="1:9" ht="31.5" x14ac:dyDescent="0.25">
      <c r="A5" s="12"/>
      <c r="B5" s="115" t="s">
        <v>8</v>
      </c>
      <c r="C5" s="66" t="s">
        <v>213</v>
      </c>
      <c r="D5" s="66" t="s">
        <v>202</v>
      </c>
      <c r="E5" s="66" t="s">
        <v>203</v>
      </c>
      <c r="F5" s="66" t="s">
        <v>204</v>
      </c>
      <c r="G5" s="66" t="s">
        <v>214</v>
      </c>
      <c r="H5" s="66" t="s">
        <v>18</v>
      </c>
      <c r="I5" s="67" t="s">
        <v>37</v>
      </c>
    </row>
    <row r="6" spans="1:9" ht="16.5" thickBot="1" x14ac:dyDescent="0.3">
      <c r="A6" s="12"/>
      <c r="B6" s="128">
        <v>1</v>
      </c>
      <c r="C6" s="80">
        <v>2</v>
      </c>
      <c r="D6" s="80">
        <v>3</v>
      </c>
      <c r="E6" s="80">
        <v>4</v>
      </c>
      <c r="F6" s="80">
        <v>5</v>
      </c>
      <c r="G6" s="80">
        <v>6</v>
      </c>
      <c r="H6" s="80" t="s">
        <v>48</v>
      </c>
      <c r="I6" s="81" t="s">
        <v>49</v>
      </c>
    </row>
    <row r="7" spans="1:9" ht="15.75" customHeight="1" thickBot="1" x14ac:dyDescent="0.3">
      <c r="A7" s="12"/>
      <c r="B7" s="133" t="s">
        <v>35</v>
      </c>
      <c r="C7" s="153">
        <f>SUM(C8)</f>
        <v>776067.56</v>
      </c>
      <c r="D7" s="153">
        <f t="shared" ref="D7:G7" si="0">SUM(D8)</f>
        <v>1081515</v>
      </c>
      <c r="E7" s="153">
        <f t="shared" si="0"/>
        <v>1245485</v>
      </c>
      <c r="F7" s="153">
        <f t="shared" si="0"/>
        <v>1245485</v>
      </c>
      <c r="G7" s="153">
        <f t="shared" si="0"/>
        <v>996858.64</v>
      </c>
      <c r="H7" s="154">
        <f>(G7/C7)*100</f>
        <v>128.44998185467253</v>
      </c>
      <c r="I7" s="155">
        <f>(G7/F7)*100</f>
        <v>80.037787689133154</v>
      </c>
    </row>
    <row r="8" spans="1:9" ht="15.75" customHeight="1" x14ac:dyDescent="0.25">
      <c r="A8" s="12"/>
      <c r="B8" s="138" t="s">
        <v>132</v>
      </c>
      <c r="C8" s="156">
        <f>SUM(C9)</f>
        <v>776067.56</v>
      </c>
      <c r="D8" s="156">
        <f t="shared" ref="D8:G8" si="1">SUM(D9)</f>
        <v>1081515</v>
      </c>
      <c r="E8" s="156">
        <f t="shared" si="1"/>
        <v>1245485</v>
      </c>
      <c r="F8" s="156">
        <f t="shared" si="1"/>
        <v>1245485</v>
      </c>
      <c r="G8" s="156">
        <f t="shared" si="1"/>
        <v>996858.64</v>
      </c>
      <c r="H8" s="107">
        <f>(G8/C8)*100</f>
        <v>128.44998185467253</v>
      </c>
      <c r="I8" s="108">
        <f>(G8/F8)*100</f>
        <v>80.037787689133154</v>
      </c>
    </row>
    <row r="9" spans="1:9" ht="16.5" thickBot="1" x14ac:dyDescent="0.3">
      <c r="A9" s="12"/>
      <c r="B9" s="137" t="s">
        <v>133</v>
      </c>
      <c r="C9" s="188">
        <v>776067.56</v>
      </c>
      <c r="D9" s="188">
        <v>1081515</v>
      </c>
      <c r="E9" s="188">
        <v>1245485</v>
      </c>
      <c r="F9" s="188">
        <v>1245485</v>
      </c>
      <c r="G9" s="185">
        <v>996858.64</v>
      </c>
      <c r="H9" s="185">
        <f>(G9/C9)*100</f>
        <v>128.44998185467253</v>
      </c>
      <c r="I9" s="202">
        <f>(G9/F9)*100</f>
        <v>80.037787689133154</v>
      </c>
    </row>
    <row r="10" spans="1:9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25">
      <c r="A11" s="12"/>
      <c r="B11" s="26"/>
      <c r="C11" s="26"/>
      <c r="D11" s="26"/>
      <c r="E11" s="26"/>
      <c r="F11" s="26"/>
      <c r="G11" s="26"/>
      <c r="H11" s="26"/>
      <c r="I11" s="26"/>
    </row>
    <row r="12" spans="1:9" x14ac:dyDescent="0.25">
      <c r="A12" s="12"/>
      <c r="B12" s="26"/>
      <c r="C12" s="26"/>
      <c r="D12" s="26"/>
      <c r="E12" s="26"/>
      <c r="F12" s="26"/>
      <c r="G12" s="26"/>
      <c r="H12" s="26"/>
      <c r="I12" s="26"/>
    </row>
    <row r="13" spans="1:9" x14ac:dyDescent="0.25">
      <c r="A13" s="12"/>
      <c r="B13" s="26"/>
      <c r="C13" s="26"/>
      <c r="D13" s="26"/>
      <c r="E13" s="26"/>
      <c r="F13" s="26"/>
      <c r="G13" s="26"/>
      <c r="H13" s="26"/>
      <c r="I13" s="26"/>
    </row>
    <row r="14" spans="1:9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9" x14ac:dyDescent="0.25">
      <c r="A16" s="12"/>
      <c r="B16" s="12"/>
      <c r="C16" s="12"/>
      <c r="D16" s="12"/>
      <c r="E16" s="12"/>
      <c r="F16" s="12"/>
      <c r="G16" s="12"/>
      <c r="H16" s="12"/>
      <c r="I16" s="12"/>
    </row>
  </sheetData>
  <mergeCells count="1">
    <mergeCell ref="B3:I3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61"/>
  <sheetViews>
    <sheetView topLeftCell="A121" zoomScaleNormal="100" workbookViewId="0">
      <selection activeCell="I162" sqref="I16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2.7109375" customWidth="1"/>
    <col min="6" max="9" width="24.28515625" customWidth="1"/>
    <col min="10" max="10" width="15.7109375" customWidth="1"/>
    <col min="11" max="11" width="24.28515625" customWidth="1"/>
  </cols>
  <sheetData>
    <row r="1" spans="1:11" ht="18.75" x14ac:dyDescent="0.3">
      <c r="A1" s="17" t="s">
        <v>47</v>
      </c>
      <c r="B1" s="13"/>
      <c r="C1" s="13"/>
      <c r="D1" s="13"/>
      <c r="E1" s="13"/>
      <c r="F1" s="13"/>
      <c r="G1" s="13"/>
      <c r="H1" s="13"/>
      <c r="I1" s="13"/>
      <c r="J1" s="25"/>
      <c r="K1" s="3"/>
    </row>
    <row r="2" spans="1:11" ht="18.75" x14ac:dyDescent="0.25">
      <c r="A2" s="12"/>
      <c r="B2" s="13"/>
      <c r="C2" s="13"/>
      <c r="D2" s="13"/>
      <c r="E2" s="13"/>
      <c r="F2" s="13"/>
      <c r="G2" s="13"/>
      <c r="H2" s="13"/>
      <c r="I2" s="13"/>
      <c r="J2" s="25"/>
      <c r="K2" s="3"/>
    </row>
    <row r="3" spans="1:11" ht="18" customHeight="1" x14ac:dyDescent="0.25">
      <c r="A3" s="12"/>
      <c r="B3" s="227" t="s">
        <v>9</v>
      </c>
      <c r="C3" s="227"/>
      <c r="D3" s="227"/>
      <c r="E3" s="227"/>
      <c r="F3" s="227"/>
      <c r="G3" s="227"/>
      <c r="H3" s="227"/>
      <c r="I3" s="227"/>
      <c r="J3" s="227"/>
      <c r="K3" s="4"/>
    </row>
    <row r="4" spans="1:11" ht="18.75" x14ac:dyDescent="0.25">
      <c r="A4" s="12"/>
      <c r="B4" s="13"/>
      <c r="C4" s="13"/>
      <c r="D4" s="13"/>
      <c r="E4" s="13"/>
      <c r="F4" s="13"/>
      <c r="G4" s="13"/>
      <c r="H4" s="13"/>
      <c r="I4" s="13"/>
      <c r="J4" s="25"/>
      <c r="K4" s="3"/>
    </row>
    <row r="5" spans="1:11" ht="16.5" x14ac:dyDescent="0.25">
      <c r="A5" s="12"/>
      <c r="B5" s="245" t="s">
        <v>41</v>
      </c>
      <c r="C5" s="245"/>
      <c r="D5" s="245"/>
      <c r="E5" s="245"/>
      <c r="F5" s="245"/>
      <c r="G5" s="245"/>
      <c r="H5" s="245"/>
      <c r="I5" s="245"/>
      <c r="J5" s="245"/>
    </row>
    <row r="6" spans="1:11" ht="19.5" thickBot="1" x14ac:dyDescent="0.3">
      <c r="A6" s="12"/>
      <c r="B6" s="13"/>
      <c r="C6" s="13"/>
      <c r="D6" s="13"/>
      <c r="E6" s="13"/>
      <c r="F6" s="13"/>
      <c r="G6" s="13"/>
      <c r="H6" s="13"/>
      <c r="I6" s="13"/>
      <c r="J6" s="25"/>
    </row>
    <row r="7" spans="1:11" ht="31.5" x14ac:dyDescent="0.25">
      <c r="A7" s="12"/>
      <c r="B7" s="246" t="s">
        <v>8</v>
      </c>
      <c r="C7" s="247"/>
      <c r="D7" s="247"/>
      <c r="E7" s="248"/>
      <c r="F7" s="66" t="s">
        <v>202</v>
      </c>
      <c r="G7" s="66" t="s">
        <v>203</v>
      </c>
      <c r="H7" s="66" t="s">
        <v>204</v>
      </c>
      <c r="I7" s="66" t="s">
        <v>214</v>
      </c>
      <c r="J7" s="67" t="s">
        <v>37</v>
      </c>
    </row>
    <row r="8" spans="1:11" s="9" customFormat="1" ht="15.75" x14ac:dyDescent="0.2">
      <c r="A8" s="42"/>
      <c r="B8" s="249">
        <v>1</v>
      </c>
      <c r="C8" s="250"/>
      <c r="D8" s="250"/>
      <c r="E8" s="251"/>
      <c r="F8" s="49">
        <v>2</v>
      </c>
      <c r="G8" s="49">
        <v>3</v>
      </c>
      <c r="H8" s="49">
        <v>4</v>
      </c>
      <c r="I8" s="49">
        <v>5</v>
      </c>
      <c r="J8" s="68" t="s">
        <v>134</v>
      </c>
    </row>
    <row r="9" spans="1:11" ht="19.5" customHeight="1" x14ac:dyDescent="0.25">
      <c r="A9" s="12"/>
      <c r="B9" s="255" t="s">
        <v>135</v>
      </c>
      <c r="C9" s="256"/>
      <c r="D9" s="256"/>
      <c r="E9" s="257"/>
      <c r="F9" s="140">
        <f>SUM(F10,F12,F14,F16,F18)</f>
        <v>1081515</v>
      </c>
      <c r="G9" s="140">
        <f t="shared" ref="G9:I9" si="0">SUM(G10,G12,G14,G16,G18)</f>
        <v>1245485</v>
      </c>
      <c r="H9" s="140">
        <f t="shared" si="0"/>
        <v>1245485</v>
      </c>
      <c r="I9" s="140">
        <f t="shared" si="0"/>
        <v>996858.64000000013</v>
      </c>
      <c r="J9" s="147">
        <f>(I9/H9)*100</f>
        <v>80.037787689133154</v>
      </c>
    </row>
    <row r="10" spans="1:11" ht="20.100000000000001" customHeight="1" x14ac:dyDescent="0.25">
      <c r="A10" s="12"/>
      <c r="B10" s="252" t="s">
        <v>136</v>
      </c>
      <c r="C10" s="253"/>
      <c r="D10" s="253"/>
      <c r="E10" s="254"/>
      <c r="F10" s="146">
        <f>SUM(F11)</f>
        <v>722815</v>
      </c>
      <c r="G10" s="146">
        <f t="shared" ref="G10:I10" si="1">SUM(G11)</f>
        <v>752115</v>
      </c>
      <c r="H10" s="146">
        <f t="shared" si="1"/>
        <v>752115</v>
      </c>
      <c r="I10" s="146">
        <f t="shared" si="1"/>
        <v>740329.4</v>
      </c>
      <c r="J10" s="148">
        <f t="shared" ref="J10:J70" si="2">(I10/H10)*100</f>
        <v>98.433005590900336</v>
      </c>
    </row>
    <row r="11" spans="1:11" ht="20.100000000000001" customHeight="1" x14ac:dyDescent="0.25">
      <c r="A11" s="12"/>
      <c r="B11" s="267" t="s">
        <v>137</v>
      </c>
      <c r="C11" s="268"/>
      <c r="D11" s="268"/>
      <c r="E11" s="269"/>
      <c r="F11" s="189">
        <v>722815</v>
      </c>
      <c r="G11" s="189">
        <v>752115</v>
      </c>
      <c r="H11" s="189">
        <v>752115</v>
      </c>
      <c r="I11" s="183">
        <v>740329.4</v>
      </c>
      <c r="J11" s="203">
        <f t="shared" si="2"/>
        <v>98.433005590900336</v>
      </c>
    </row>
    <row r="12" spans="1:11" ht="20.100000000000001" customHeight="1" x14ac:dyDescent="0.25">
      <c r="A12" s="12"/>
      <c r="B12" s="252" t="s">
        <v>138</v>
      </c>
      <c r="C12" s="253"/>
      <c r="D12" s="253"/>
      <c r="E12" s="254"/>
      <c r="F12" s="146">
        <f>SUM(F13)</f>
        <v>110000</v>
      </c>
      <c r="G12" s="146">
        <f t="shared" ref="G12:I12" si="3">SUM(G13)</f>
        <v>201500</v>
      </c>
      <c r="H12" s="146">
        <f t="shared" si="3"/>
        <v>201500</v>
      </c>
      <c r="I12" s="146">
        <f t="shared" si="3"/>
        <v>132490.76</v>
      </c>
      <c r="J12" s="148">
        <f t="shared" si="2"/>
        <v>65.752238213399508</v>
      </c>
    </row>
    <row r="13" spans="1:11" ht="20.100000000000001" customHeight="1" x14ac:dyDescent="0.25">
      <c r="A13" s="12"/>
      <c r="B13" s="267" t="s">
        <v>139</v>
      </c>
      <c r="C13" s="268"/>
      <c r="D13" s="268"/>
      <c r="E13" s="269"/>
      <c r="F13" s="189">
        <v>110000</v>
      </c>
      <c r="G13" s="189">
        <v>201500</v>
      </c>
      <c r="H13" s="189">
        <v>201500</v>
      </c>
      <c r="I13" s="183">
        <v>132490.76</v>
      </c>
      <c r="J13" s="203">
        <f t="shared" si="2"/>
        <v>65.752238213399508</v>
      </c>
    </row>
    <row r="14" spans="1:11" ht="20.100000000000001" customHeight="1" x14ac:dyDescent="0.25">
      <c r="A14" s="12"/>
      <c r="B14" s="252" t="s">
        <v>140</v>
      </c>
      <c r="C14" s="253"/>
      <c r="D14" s="253"/>
      <c r="E14" s="254"/>
      <c r="F14" s="146">
        <f>SUM(F15)</f>
        <v>40000</v>
      </c>
      <c r="G14" s="146">
        <f t="shared" ref="G14:I14" si="4">SUM(G15)</f>
        <v>112630</v>
      </c>
      <c r="H14" s="146">
        <f t="shared" si="4"/>
        <v>112630</v>
      </c>
      <c r="I14" s="146">
        <f t="shared" si="4"/>
        <v>9377.17</v>
      </c>
      <c r="J14" s="148">
        <f t="shared" si="2"/>
        <v>8.3256414809553405</v>
      </c>
    </row>
    <row r="15" spans="1:11" ht="20.100000000000001" customHeight="1" x14ac:dyDescent="0.25">
      <c r="A15" s="12"/>
      <c r="B15" s="267" t="s">
        <v>141</v>
      </c>
      <c r="C15" s="268"/>
      <c r="D15" s="268"/>
      <c r="E15" s="269"/>
      <c r="F15" s="189">
        <v>40000</v>
      </c>
      <c r="G15" s="189">
        <v>112630</v>
      </c>
      <c r="H15" s="189">
        <v>112630</v>
      </c>
      <c r="I15" s="183">
        <v>9377.17</v>
      </c>
      <c r="J15" s="203">
        <f t="shared" si="2"/>
        <v>8.3256414809553405</v>
      </c>
    </row>
    <row r="16" spans="1:11" ht="20.100000000000001" customHeight="1" x14ac:dyDescent="0.25">
      <c r="A16" s="12"/>
      <c r="B16" s="252" t="s">
        <v>142</v>
      </c>
      <c r="C16" s="253"/>
      <c r="D16" s="253"/>
      <c r="E16" s="254"/>
      <c r="F16" s="146">
        <f>SUM(F17)</f>
        <v>200500</v>
      </c>
      <c r="G16" s="146">
        <f t="shared" ref="G16:I16" si="5">SUM(G17)</f>
        <v>168960</v>
      </c>
      <c r="H16" s="146">
        <f t="shared" si="5"/>
        <v>168960</v>
      </c>
      <c r="I16" s="146">
        <f t="shared" si="5"/>
        <v>105993.3</v>
      </c>
      <c r="J16" s="148">
        <f t="shared" si="2"/>
        <v>62.73277698863636</v>
      </c>
    </row>
    <row r="17" spans="1:11" ht="20.100000000000001" customHeight="1" x14ac:dyDescent="0.25">
      <c r="A17" s="12"/>
      <c r="B17" s="267" t="s">
        <v>143</v>
      </c>
      <c r="C17" s="268"/>
      <c r="D17" s="268"/>
      <c r="E17" s="269"/>
      <c r="F17" s="189">
        <v>200500</v>
      </c>
      <c r="G17" s="189">
        <v>168960</v>
      </c>
      <c r="H17" s="189">
        <v>168960</v>
      </c>
      <c r="I17" s="183">
        <v>105993.3</v>
      </c>
      <c r="J17" s="203">
        <f t="shared" si="2"/>
        <v>62.73277698863636</v>
      </c>
      <c r="K17" s="139"/>
    </row>
    <row r="18" spans="1:11" ht="20.100000000000001" customHeight="1" x14ac:dyDescent="0.25">
      <c r="A18" s="12"/>
      <c r="B18" s="252" t="s">
        <v>144</v>
      </c>
      <c r="C18" s="253"/>
      <c r="D18" s="253"/>
      <c r="E18" s="254"/>
      <c r="F18" s="146">
        <f>SUM(F19)</f>
        <v>8200</v>
      </c>
      <c r="G18" s="146">
        <f t="shared" ref="G18:I18" si="6">SUM(G19)</f>
        <v>10280</v>
      </c>
      <c r="H18" s="146">
        <f t="shared" si="6"/>
        <v>10280</v>
      </c>
      <c r="I18" s="146">
        <f t="shared" si="6"/>
        <v>8668.01</v>
      </c>
      <c r="J18" s="148">
        <f t="shared" si="2"/>
        <v>84.319163424124511</v>
      </c>
    </row>
    <row r="19" spans="1:11" ht="20.100000000000001" customHeight="1" x14ac:dyDescent="0.25">
      <c r="A19" s="12"/>
      <c r="B19" s="267" t="s">
        <v>145</v>
      </c>
      <c r="C19" s="268"/>
      <c r="D19" s="268"/>
      <c r="E19" s="269"/>
      <c r="F19" s="189">
        <v>8200</v>
      </c>
      <c r="G19" s="189">
        <v>10280</v>
      </c>
      <c r="H19" s="189">
        <v>10280</v>
      </c>
      <c r="I19" s="183">
        <v>8668.01</v>
      </c>
      <c r="J19" s="203">
        <f t="shared" si="2"/>
        <v>84.319163424124511</v>
      </c>
    </row>
    <row r="20" spans="1:11" ht="30.75" customHeight="1" x14ac:dyDescent="0.25">
      <c r="A20" s="12"/>
      <c r="B20" s="270" t="s">
        <v>146</v>
      </c>
      <c r="C20" s="271"/>
      <c r="D20" s="271"/>
      <c r="E20" s="272"/>
      <c r="F20" s="145">
        <f>SUM(F21)</f>
        <v>1082315</v>
      </c>
      <c r="G20" s="145">
        <f t="shared" ref="G20:I20" si="7">SUM(G21)</f>
        <v>1245485</v>
      </c>
      <c r="H20" s="145">
        <f t="shared" si="7"/>
        <v>1245485</v>
      </c>
      <c r="I20" s="145">
        <f t="shared" si="7"/>
        <v>996858.6399999999</v>
      </c>
      <c r="J20" s="149">
        <f t="shared" si="2"/>
        <v>80.03778768913314</v>
      </c>
    </row>
    <row r="21" spans="1:11" ht="20.100000000000001" customHeight="1" x14ac:dyDescent="0.25">
      <c r="A21" s="12"/>
      <c r="B21" s="258" t="s">
        <v>147</v>
      </c>
      <c r="C21" s="259"/>
      <c r="D21" s="259"/>
      <c r="E21" s="260"/>
      <c r="F21" s="142">
        <f>SUM(F22,F57,F75)</f>
        <v>1082315</v>
      </c>
      <c r="G21" s="142">
        <f t="shared" ref="G21:I21" si="8">SUM(G22,G57,G75)</f>
        <v>1245485</v>
      </c>
      <c r="H21" s="142">
        <f t="shared" si="8"/>
        <v>1245485</v>
      </c>
      <c r="I21" s="142">
        <f t="shared" si="8"/>
        <v>996858.6399999999</v>
      </c>
      <c r="J21" s="149">
        <f t="shared" si="2"/>
        <v>80.03778768913314</v>
      </c>
    </row>
    <row r="22" spans="1:11" ht="20.100000000000001" customHeight="1" x14ac:dyDescent="0.25">
      <c r="B22" s="258" t="s">
        <v>148</v>
      </c>
      <c r="C22" s="259"/>
      <c r="D22" s="259"/>
      <c r="E22" s="260"/>
      <c r="F22" s="142">
        <f>SUM(F23)</f>
        <v>677815</v>
      </c>
      <c r="G22" s="142">
        <f t="shared" ref="G22:I22" si="9">SUM(G23)</f>
        <v>729915</v>
      </c>
      <c r="H22" s="142">
        <f t="shared" si="9"/>
        <v>729915</v>
      </c>
      <c r="I22" s="142">
        <f t="shared" si="9"/>
        <v>718427.33</v>
      </c>
      <c r="J22" s="149">
        <f t="shared" si="2"/>
        <v>98.426163320386621</v>
      </c>
    </row>
    <row r="23" spans="1:11" ht="20.100000000000001" customHeight="1" x14ac:dyDescent="0.25">
      <c r="B23" s="261" t="s">
        <v>136</v>
      </c>
      <c r="C23" s="262"/>
      <c r="D23" s="262"/>
      <c r="E23" s="263"/>
      <c r="F23" s="143">
        <f>SUM(F24)</f>
        <v>677815</v>
      </c>
      <c r="G23" s="143">
        <f t="shared" ref="G23:I23" si="10">SUM(G24)</f>
        <v>729915</v>
      </c>
      <c r="H23" s="143">
        <f t="shared" si="10"/>
        <v>729915</v>
      </c>
      <c r="I23" s="143">
        <f t="shared" si="10"/>
        <v>718427.33</v>
      </c>
      <c r="J23" s="150">
        <f t="shared" si="2"/>
        <v>98.426163320386621</v>
      </c>
    </row>
    <row r="24" spans="1:11" ht="20.100000000000001" customHeight="1" x14ac:dyDescent="0.25">
      <c r="B24" s="261" t="s">
        <v>137</v>
      </c>
      <c r="C24" s="262"/>
      <c r="D24" s="262"/>
      <c r="E24" s="263"/>
      <c r="F24" s="143">
        <f>SUM(F25,F29,F52,F54)</f>
        <v>677815</v>
      </c>
      <c r="G24" s="143">
        <f t="shared" ref="G24:I24" si="11">SUM(G25,G29,G52,G54)</f>
        <v>729915</v>
      </c>
      <c r="H24" s="143">
        <f t="shared" si="11"/>
        <v>729915</v>
      </c>
      <c r="I24" s="143">
        <f t="shared" si="11"/>
        <v>718427.33</v>
      </c>
      <c r="J24" s="150">
        <f t="shared" si="2"/>
        <v>98.426163320386621</v>
      </c>
    </row>
    <row r="25" spans="1:11" ht="20.100000000000001" customHeight="1" x14ac:dyDescent="0.25">
      <c r="B25" s="264" t="s">
        <v>126</v>
      </c>
      <c r="C25" s="265"/>
      <c r="D25" s="265"/>
      <c r="E25" s="266"/>
      <c r="F25" s="144">
        <f>SUM(F26:F28)</f>
        <v>436815</v>
      </c>
      <c r="G25" s="144">
        <f t="shared" ref="G25:I25" si="12">SUM(G26:G28)</f>
        <v>499533</v>
      </c>
      <c r="H25" s="144">
        <f t="shared" si="12"/>
        <v>499533</v>
      </c>
      <c r="I25" s="144">
        <f t="shared" si="12"/>
        <v>491417.92</v>
      </c>
      <c r="J25" s="151">
        <f t="shared" si="2"/>
        <v>98.375466685884618</v>
      </c>
    </row>
    <row r="26" spans="1:11" ht="20.100000000000001" customHeight="1" x14ac:dyDescent="0.25">
      <c r="B26" s="273" t="s">
        <v>149</v>
      </c>
      <c r="C26" s="274"/>
      <c r="D26" s="274"/>
      <c r="E26" s="275"/>
      <c r="F26" s="190">
        <v>358640</v>
      </c>
      <c r="G26" s="190">
        <v>415000</v>
      </c>
      <c r="H26" s="190">
        <v>415000</v>
      </c>
      <c r="I26" s="190">
        <v>408614.97</v>
      </c>
      <c r="J26" s="203">
        <f t="shared" si="2"/>
        <v>98.461438554216869</v>
      </c>
    </row>
    <row r="27" spans="1:11" ht="20.100000000000001" customHeight="1" x14ac:dyDescent="0.25">
      <c r="B27" s="273" t="s">
        <v>150</v>
      </c>
      <c r="C27" s="274"/>
      <c r="D27" s="274"/>
      <c r="E27" s="275"/>
      <c r="F27" s="190">
        <v>19000</v>
      </c>
      <c r="G27" s="190">
        <v>16057</v>
      </c>
      <c r="H27" s="190">
        <v>16057</v>
      </c>
      <c r="I27" s="190">
        <v>15381.49</v>
      </c>
      <c r="J27" s="203">
        <f t="shared" si="2"/>
        <v>95.793049760229181</v>
      </c>
    </row>
    <row r="28" spans="1:11" ht="20.100000000000001" customHeight="1" x14ac:dyDescent="0.25">
      <c r="B28" s="273" t="s">
        <v>151</v>
      </c>
      <c r="C28" s="274"/>
      <c r="D28" s="274"/>
      <c r="E28" s="275"/>
      <c r="F28" s="190">
        <v>59175</v>
      </c>
      <c r="G28" s="190">
        <v>68476</v>
      </c>
      <c r="H28" s="190">
        <v>68476</v>
      </c>
      <c r="I28" s="190">
        <v>67421.460000000006</v>
      </c>
      <c r="J28" s="203">
        <f t="shared" si="2"/>
        <v>98.459985980489535</v>
      </c>
    </row>
    <row r="29" spans="1:11" ht="20.100000000000001" customHeight="1" x14ac:dyDescent="0.25">
      <c r="B29" s="276" t="s">
        <v>127</v>
      </c>
      <c r="C29" s="277"/>
      <c r="D29" s="277"/>
      <c r="E29" s="278"/>
      <c r="F29" s="99">
        <f>SUM(F30,F31:F51)</f>
        <v>235500</v>
      </c>
      <c r="G29" s="99">
        <f t="shared" ref="G29:I29" si="13">SUM(G30,G31:G51)</f>
        <v>224923</v>
      </c>
      <c r="H29" s="99">
        <f t="shared" si="13"/>
        <v>224923</v>
      </c>
      <c r="I29" s="99">
        <f t="shared" si="13"/>
        <v>221551.99</v>
      </c>
      <c r="J29" s="151">
        <f t="shared" si="2"/>
        <v>98.501260431347617</v>
      </c>
    </row>
    <row r="30" spans="1:11" ht="20.100000000000001" customHeight="1" x14ac:dyDescent="0.25">
      <c r="B30" s="273" t="s">
        <v>152</v>
      </c>
      <c r="C30" s="274"/>
      <c r="D30" s="274"/>
      <c r="E30" s="275"/>
      <c r="F30" s="190">
        <v>5000</v>
      </c>
      <c r="G30" s="190">
        <v>4340</v>
      </c>
      <c r="H30" s="190">
        <v>4340</v>
      </c>
      <c r="I30" s="190">
        <v>4772.32</v>
      </c>
      <c r="J30" s="203">
        <f t="shared" si="2"/>
        <v>109.96129032258064</v>
      </c>
    </row>
    <row r="31" spans="1:11" ht="20.100000000000001" customHeight="1" x14ac:dyDescent="0.25">
      <c r="B31" s="273" t="s">
        <v>153</v>
      </c>
      <c r="C31" s="274"/>
      <c r="D31" s="274"/>
      <c r="E31" s="275"/>
      <c r="F31" s="190">
        <v>37400</v>
      </c>
      <c r="G31" s="190">
        <v>32009</v>
      </c>
      <c r="H31" s="190">
        <v>32009</v>
      </c>
      <c r="I31" s="190">
        <v>28637.99</v>
      </c>
      <c r="J31" s="203">
        <f t="shared" si="2"/>
        <v>89.468555718704124</v>
      </c>
    </row>
    <row r="32" spans="1:11" ht="20.100000000000001" customHeight="1" x14ac:dyDescent="0.25">
      <c r="B32" s="273" t="s">
        <v>154</v>
      </c>
      <c r="C32" s="274"/>
      <c r="D32" s="274"/>
      <c r="E32" s="275"/>
      <c r="F32" s="190">
        <v>3000</v>
      </c>
      <c r="G32" s="190">
        <v>2500</v>
      </c>
      <c r="H32" s="190">
        <v>2500</v>
      </c>
      <c r="I32" s="190">
        <v>2439</v>
      </c>
      <c r="J32" s="203">
        <f t="shared" si="2"/>
        <v>97.56</v>
      </c>
    </row>
    <row r="33" spans="2:10" ht="20.100000000000001" customHeight="1" x14ac:dyDescent="0.25">
      <c r="B33" s="273" t="s">
        <v>155</v>
      </c>
      <c r="C33" s="274"/>
      <c r="D33" s="274"/>
      <c r="E33" s="275"/>
      <c r="F33" s="190">
        <v>12000</v>
      </c>
      <c r="G33" s="190">
        <v>12000</v>
      </c>
      <c r="H33" s="190">
        <v>12000</v>
      </c>
      <c r="I33" s="190">
        <v>11041.96</v>
      </c>
      <c r="J33" s="203">
        <f t="shared" si="2"/>
        <v>92.016333333333321</v>
      </c>
    </row>
    <row r="34" spans="2:10" ht="20.100000000000001" customHeight="1" x14ac:dyDescent="0.25">
      <c r="B34" s="273" t="s">
        <v>156</v>
      </c>
      <c r="C34" s="274"/>
      <c r="D34" s="274"/>
      <c r="E34" s="275"/>
      <c r="F34" s="190">
        <v>35000</v>
      </c>
      <c r="G34" s="190">
        <v>27100</v>
      </c>
      <c r="H34" s="190">
        <v>27100</v>
      </c>
      <c r="I34" s="190">
        <v>21014.11</v>
      </c>
      <c r="J34" s="203">
        <f t="shared" si="2"/>
        <v>77.542841328413274</v>
      </c>
    </row>
    <row r="35" spans="2:10" ht="20.100000000000001" customHeight="1" x14ac:dyDescent="0.25">
      <c r="B35" s="273" t="s">
        <v>157</v>
      </c>
      <c r="C35" s="274"/>
      <c r="D35" s="274"/>
      <c r="E35" s="275"/>
      <c r="F35" s="190">
        <v>3000</v>
      </c>
      <c r="G35" s="190">
        <v>2060</v>
      </c>
      <c r="H35" s="190">
        <v>2060</v>
      </c>
      <c r="I35" s="190">
        <v>1982.12</v>
      </c>
      <c r="J35" s="203">
        <f t="shared" si="2"/>
        <v>96.21941747572815</v>
      </c>
    </row>
    <row r="36" spans="2:10" ht="20.100000000000001" customHeight="1" x14ac:dyDescent="0.25">
      <c r="B36" s="273" t="s">
        <v>158</v>
      </c>
      <c r="C36" s="274"/>
      <c r="D36" s="274"/>
      <c r="E36" s="275"/>
      <c r="F36" s="190">
        <v>5000</v>
      </c>
      <c r="G36" s="190">
        <v>4000</v>
      </c>
      <c r="H36" s="190">
        <v>4000</v>
      </c>
      <c r="I36" s="190">
        <v>3181.84</v>
      </c>
      <c r="J36" s="203">
        <f t="shared" si="2"/>
        <v>79.546000000000006</v>
      </c>
    </row>
    <row r="37" spans="2:10" ht="20.100000000000001" customHeight="1" x14ac:dyDescent="0.25">
      <c r="B37" s="273" t="s">
        <v>159</v>
      </c>
      <c r="C37" s="274"/>
      <c r="D37" s="274"/>
      <c r="E37" s="275"/>
      <c r="F37" s="190">
        <v>5000</v>
      </c>
      <c r="G37" s="190">
        <v>1500</v>
      </c>
      <c r="H37" s="190">
        <v>1500</v>
      </c>
      <c r="I37" s="190">
        <v>1606.35</v>
      </c>
      <c r="J37" s="203">
        <f t="shared" si="2"/>
        <v>107.09</v>
      </c>
    </row>
    <row r="38" spans="2:10" ht="20.100000000000001" customHeight="1" x14ac:dyDescent="0.25">
      <c r="B38" s="273" t="s">
        <v>160</v>
      </c>
      <c r="C38" s="274"/>
      <c r="D38" s="274"/>
      <c r="E38" s="275"/>
      <c r="F38" s="190">
        <v>16000</v>
      </c>
      <c r="G38" s="190">
        <v>17214</v>
      </c>
      <c r="H38" s="190">
        <v>17214</v>
      </c>
      <c r="I38" s="190">
        <v>14404.98</v>
      </c>
      <c r="J38" s="203">
        <f t="shared" si="2"/>
        <v>83.681770651795048</v>
      </c>
    </row>
    <row r="39" spans="2:10" ht="20.100000000000001" customHeight="1" x14ac:dyDescent="0.25">
      <c r="B39" s="273" t="s">
        <v>161</v>
      </c>
      <c r="C39" s="274"/>
      <c r="D39" s="274"/>
      <c r="E39" s="275"/>
      <c r="F39" s="190">
        <v>26000</v>
      </c>
      <c r="G39" s="190">
        <v>32000</v>
      </c>
      <c r="H39" s="190">
        <v>32000</v>
      </c>
      <c r="I39" s="190">
        <v>36135.379999999997</v>
      </c>
      <c r="J39" s="203">
        <f t="shared" si="2"/>
        <v>112.92306249999999</v>
      </c>
    </row>
    <row r="40" spans="2:10" ht="20.100000000000001" customHeight="1" x14ac:dyDescent="0.25">
      <c r="B40" s="273" t="s">
        <v>162</v>
      </c>
      <c r="C40" s="274"/>
      <c r="D40" s="274"/>
      <c r="E40" s="275"/>
      <c r="F40" s="190">
        <v>10000</v>
      </c>
      <c r="G40" s="190">
        <v>10000</v>
      </c>
      <c r="H40" s="190">
        <v>10000</v>
      </c>
      <c r="I40" s="190">
        <v>7816.19</v>
      </c>
      <c r="J40" s="203">
        <f t="shared" si="2"/>
        <v>78.161899999999989</v>
      </c>
    </row>
    <row r="41" spans="2:10" ht="20.100000000000001" customHeight="1" x14ac:dyDescent="0.25">
      <c r="B41" s="273" t="s">
        <v>163</v>
      </c>
      <c r="C41" s="274"/>
      <c r="D41" s="274"/>
      <c r="E41" s="275"/>
      <c r="F41" s="190">
        <v>11600</v>
      </c>
      <c r="G41" s="190">
        <v>13600</v>
      </c>
      <c r="H41" s="190">
        <v>13600</v>
      </c>
      <c r="I41" s="190">
        <v>14746.03</v>
      </c>
      <c r="J41" s="203">
        <f t="shared" si="2"/>
        <v>108.4266911764706</v>
      </c>
    </row>
    <row r="42" spans="2:10" ht="20.100000000000001" customHeight="1" x14ac:dyDescent="0.25">
      <c r="B42" s="273" t="s">
        <v>164</v>
      </c>
      <c r="C42" s="274"/>
      <c r="D42" s="274"/>
      <c r="E42" s="275"/>
      <c r="F42" s="190">
        <v>3500</v>
      </c>
      <c r="G42" s="190">
        <v>3500</v>
      </c>
      <c r="H42" s="190">
        <v>3500</v>
      </c>
      <c r="I42" s="190">
        <v>4383.7700000000004</v>
      </c>
      <c r="J42" s="203">
        <f t="shared" si="2"/>
        <v>125.25057142857143</v>
      </c>
    </row>
    <row r="43" spans="2:10" ht="20.100000000000001" customHeight="1" x14ac:dyDescent="0.25">
      <c r="B43" s="273" t="s">
        <v>165</v>
      </c>
      <c r="C43" s="274"/>
      <c r="D43" s="274"/>
      <c r="E43" s="275"/>
      <c r="F43" s="190">
        <v>3000</v>
      </c>
      <c r="G43" s="190">
        <v>200</v>
      </c>
      <c r="H43" s="190">
        <v>200</v>
      </c>
      <c r="I43" s="190">
        <v>155.04</v>
      </c>
      <c r="J43" s="203">
        <f t="shared" si="2"/>
        <v>77.52</v>
      </c>
    </row>
    <row r="44" spans="2:10" ht="20.100000000000001" customHeight="1" x14ac:dyDescent="0.25">
      <c r="B44" s="273" t="s">
        <v>166</v>
      </c>
      <c r="C44" s="274"/>
      <c r="D44" s="274"/>
      <c r="E44" s="275"/>
      <c r="F44" s="190">
        <v>13000</v>
      </c>
      <c r="G44" s="190">
        <v>13000</v>
      </c>
      <c r="H44" s="190">
        <v>13000</v>
      </c>
      <c r="I44" s="190">
        <v>16949.71</v>
      </c>
      <c r="J44" s="203">
        <f t="shared" si="2"/>
        <v>130.38238461538461</v>
      </c>
    </row>
    <row r="45" spans="2:10" ht="20.100000000000001" customHeight="1" x14ac:dyDescent="0.25">
      <c r="B45" s="273" t="s">
        <v>167</v>
      </c>
      <c r="C45" s="274"/>
      <c r="D45" s="274"/>
      <c r="E45" s="275"/>
      <c r="F45" s="190">
        <v>12000</v>
      </c>
      <c r="G45" s="190">
        <v>12000</v>
      </c>
      <c r="H45" s="190">
        <v>12000</v>
      </c>
      <c r="I45" s="190">
        <v>11813.69</v>
      </c>
      <c r="J45" s="203">
        <f t="shared" si="2"/>
        <v>98.447416666666669</v>
      </c>
    </row>
    <row r="46" spans="2:10" ht="20.100000000000001" customHeight="1" x14ac:dyDescent="0.25">
      <c r="B46" s="273" t="s">
        <v>168</v>
      </c>
      <c r="C46" s="274"/>
      <c r="D46" s="274"/>
      <c r="E46" s="275"/>
      <c r="F46" s="190">
        <v>17000</v>
      </c>
      <c r="G46" s="190">
        <v>19300</v>
      </c>
      <c r="H46" s="190">
        <v>19300</v>
      </c>
      <c r="I46" s="190">
        <v>20569.95</v>
      </c>
      <c r="J46" s="203">
        <f t="shared" si="2"/>
        <v>106.5800518134715</v>
      </c>
    </row>
    <row r="47" spans="2:10" ht="20.100000000000001" customHeight="1" x14ac:dyDescent="0.25">
      <c r="B47" s="273" t="s">
        <v>169</v>
      </c>
      <c r="C47" s="274"/>
      <c r="D47" s="274"/>
      <c r="E47" s="275"/>
      <c r="F47" s="190">
        <v>4700</v>
      </c>
      <c r="G47" s="190">
        <v>7500</v>
      </c>
      <c r="H47" s="190">
        <v>7500</v>
      </c>
      <c r="I47" s="190">
        <v>7559</v>
      </c>
      <c r="J47" s="203">
        <f t="shared" si="2"/>
        <v>100.78666666666666</v>
      </c>
    </row>
    <row r="48" spans="2:10" ht="20.100000000000001" customHeight="1" x14ac:dyDescent="0.25">
      <c r="B48" s="273" t="s">
        <v>170</v>
      </c>
      <c r="C48" s="274"/>
      <c r="D48" s="274"/>
      <c r="E48" s="275"/>
      <c r="F48" s="190">
        <v>9500</v>
      </c>
      <c r="G48" s="190">
        <v>9500</v>
      </c>
      <c r="H48" s="190">
        <v>9500</v>
      </c>
      <c r="I48" s="190">
        <v>10946.54</v>
      </c>
      <c r="J48" s="203">
        <f t="shared" si="2"/>
        <v>115.22673684210527</v>
      </c>
    </row>
    <row r="49" spans="2:10" ht="20.100000000000001" customHeight="1" x14ac:dyDescent="0.25">
      <c r="B49" s="273" t="s">
        <v>171</v>
      </c>
      <c r="C49" s="274"/>
      <c r="D49" s="274"/>
      <c r="E49" s="275"/>
      <c r="F49" s="190">
        <v>850</v>
      </c>
      <c r="G49" s="190">
        <v>850</v>
      </c>
      <c r="H49" s="190">
        <v>850</v>
      </c>
      <c r="I49" s="190">
        <v>712.02</v>
      </c>
      <c r="J49" s="203">
        <f t="shared" si="2"/>
        <v>83.76705882352941</v>
      </c>
    </row>
    <row r="50" spans="2:10" ht="20.100000000000001" customHeight="1" x14ac:dyDescent="0.25">
      <c r="B50" s="273" t="s">
        <v>172</v>
      </c>
      <c r="C50" s="274"/>
      <c r="D50" s="274"/>
      <c r="E50" s="275"/>
      <c r="F50" s="190">
        <v>550</v>
      </c>
      <c r="G50" s="190">
        <v>550</v>
      </c>
      <c r="H50" s="190">
        <v>550</v>
      </c>
      <c r="I50" s="190">
        <v>542.94000000000005</v>
      </c>
      <c r="J50" s="203">
        <f t="shared" si="2"/>
        <v>98.716363636363653</v>
      </c>
    </row>
    <row r="51" spans="2:10" ht="20.100000000000001" customHeight="1" x14ac:dyDescent="0.25">
      <c r="B51" s="273" t="s">
        <v>173</v>
      </c>
      <c r="C51" s="274"/>
      <c r="D51" s="274"/>
      <c r="E51" s="275"/>
      <c r="F51" s="190">
        <v>2400</v>
      </c>
      <c r="G51" s="190">
        <v>200</v>
      </c>
      <c r="H51" s="190">
        <v>200</v>
      </c>
      <c r="I51" s="190">
        <v>141.06</v>
      </c>
      <c r="J51" s="203">
        <f t="shared" si="2"/>
        <v>70.53</v>
      </c>
    </row>
    <row r="52" spans="2:10" ht="20.100000000000001" customHeight="1" x14ac:dyDescent="0.25">
      <c r="B52" s="276" t="s">
        <v>128</v>
      </c>
      <c r="C52" s="277"/>
      <c r="D52" s="277"/>
      <c r="E52" s="278"/>
      <c r="F52" s="99">
        <f>SUM(F53)</f>
        <v>1500</v>
      </c>
      <c r="G52" s="99">
        <f t="shared" ref="G52:I52" si="14">SUM(G53)</f>
        <v>1500</v>
      </c>
      <c r="H52" s="99">
        <f t="shared" si="14"/>
        <v>1500</v>
      </c>
      <c r="I52" s="99">
        <f t="shared" si="14"/>
        <v>1499.61</v>
      </c>
      <c r="J52" s="151">
        <f t="shared" si="2"/>
        <v>99.97399999999999</v>
      </c>
    </row>
    <row r="53" spans="2:10" ht="20.100000000000001" customHeight="1" x14ac:dyDescent="0.25">
      <c r="B53" s="273" t="s">
        <v>174</v>
      </c>
      <c r="C53" s="274"/>
      <c r="D53" s="274"/>
      <c r="E53" s="275"/>
      <c r="F53" s="190">
        <v>1500</v>
      </c>
      <c r="G53" s="190">
        <v>1500</v>
      </c>
      <c r="H53" s="190">
        <v>1500</v>
      </c>
      <c r="I53" s="190">
        <v>1499.61</v>
      </c>
      <c r="J53" s="203">
        <f t="shared" si="2"/>
        <v>99.97399999999999</v>
      </c>
    </row>
    <row r="54" spans="2:10" ht="20.100000000000001" customHeight="1" x14ac:dyDescent="0.25">
      <c r="B54" s="276" t="s">
        <v>130</v>
      </c>
      <c r="C54" s="277"/>
      <c r="D54" s="277"/>
      <c r="E54" s="278"/>
      <c r="F54" s="99">
        <f>SUM(F55,F56)</f>
        <v>4000</v>
      </c>
      <c r="G54" s="99">
        <f t="shared" ref="G54:I54" si="15">SUM(G55,G56)</f>
        <v>3959</v>
      </c>
      <c r="H54" s="99">
        <f t="shared" si="15"/>
        <v>3959</v>
      </c>
      <c r="I54" s="99">
        <f t="shared" si="15"/>
        <v>3957.81</v>
      </c>
      <c r="J54" s="151">
        <f t="shared" si="2"/>
        <v>99.969941904521349</v>
      </c>
    </row>
    <row r="55" spans="2:10" ht="20.100000000000001" customHeight="1" x14ac:dyDescent="0.25">
      <c r="B55" s="273" t="s">
        <v>175</v>
      </c>
      <c r="C55" s="274"/>
      <c r="D55" s="274"/>
      <c r="E55" s="275"/>
      <c r="F55" s="190">
        <v>2000</v>
      </c>
      <c r="G55" s="190">
        <v>3203</v>
      </c>
      <c r="H55" s="190">
        <v>3203</v>
      </c>
      <c r="I55" s="190">
        <v>3202.65</v>
      </c>
      <c r="J55" s="203">
        <f t="shared" si="2"/>
        <v>99.98907274430222</v>
      </c>
    </row>
    <row r="56" spans="2:10" ht="20.100000000000001" customHeight="1" x14ac:dyDescent="0.25">
      <c r="B56" s="273" t="s">
        <v>176</v>
      </c>
      <c r="C56" s="274"/>
      <c r="D56" s="274"/>
      <c r="E56" s="275"/>
      <c r="F56" s="190">
        <v>2000</v>
      </c>
      <c r="G56" s="190">
        <v>756</v>
      </c>
      <c r="H56" s="190">
        <v>756</v>
      </c>
      <c r="I56" s="190">
        <v>755.16</v>
      </c>
      <c r="J56" s="203">
        <f t="shared" si="2"/>
        <v>99.888888888888886</v>
      </c>
    </row>
    <row r="57" spans="2:10" ht="20.100000000000001" customHeight="1" x14ac:dyDescent="0.25">
      <c r="B57" s="258" t="s">
        <v>177</v>
      </c>
      <c r="C57" s="259"/>
      <c r="D57" s="259"/>
      <c r="E57" s="260"/>
      <c r="F57" s="142">
        <f>SUM(F58)</f>
        <v>45000</v>
      </c>
      <c r="G57" s="142">
        <f t="shared" ref="G57:I57" si="16">SUM(G58)</f>
        <v>22200</v>
      </c>
      <c r="H57" s="142">
        <f t="shared" si="16"/>
        <v>22200</v>
      </c>
      <c r="I57" s="142">
        <f t="shared" si="16"/>
        <v>21902.070000000003</v>
      </c>
      <c r="J57" s="149">
        <f t="shared" si="2"/>
        <v>98.657972972972985</v>
      </c>
    </row>
    <row r="58" spans="2:10" ht="20.100000000000001" customHeight="1" x14ac:dyDescent="0.25">
      <c r="B58" s="279" t="s">
        <v>136</v>
      </c>
      <c r="C58" s="280"/>
      <c r="D58" s="280"/>
      <c r="E58" s="281"/>
      <c r="F58" s="141">
        <f>SUM(F59)</f>
        <v>45000</v>
      </c>
      <c r="G58" s="141">
        <f t="shared" ref="G58:I58" si="17">SUM(G59)</f>
        <v>22200</v>
      </c>
      <c r="H58" s="141">
        <f t="shared" si="17"/>
        <v>22200</v>
      </c>
      <c r="I58" s="141">
        <f t="shared" si="17"/>
        <v>21902.070000000003</v>
      </c>
      <c r="J58" s="150">
        <f t="shared" si="2"/>
        <v>98.657972972972985</v>
      </c>
    </row>
    <row r="59" spans="2:10" ht="20.100000000000001" customHeight="1" x14ac:dyDescent="0.25">
      <c r="B59" s="279" t="s">
        <v>137</v>
      </c>
      <c r="C59" s="280"/>
      <c r="D59" s="280"/>
      <c r="E59" s="281"/>
      <c r="F59" s="141">
        <f>SUM(F60,F68,F70)</f>
        <v>45000</v>
      </c>
      <c r="G59" s="141">
        <f t="shared" ref="G59:I59" si="18">SUM(G60,G68,G70)</f>
        <v>22200</v>
      </c>
      <c r="H59" s="141">
        <f t="shared" si="18"/>
        <v>22200</v>
      </c>
      <c r="I59" s="141">
        <f t="shared" si="18"/>
        <v>21902.070000000003</v>
      </c>
      <c r="J59" s="150">
        <f t="shared" si="2"/>
        <v>98.657972972972985</v>
      </c>
    </row>
    <row r="60" spans="2:10" ht="20.100000000000001" customHeight="1" x14ac:dyDescent="0.25">
      <c r="B60" s="276" t="s">
        <v>127</v>
      </c>
      <c r="C60" s="277"/>
      <c r="D60" s="277"/>
      <c r="E60" s="278"/>
      <c r="F60" s="99">
        <f>SUM(F61:F67)</f>
        <v>32100</v>
      </c>
      <c r="G60" s="99">
        <f t="shared" ref="G60:I60" si="19">SUM(G61:G67)</f>
        <v>21200</v>
      </c>
      <c r="H60" s="99">
        <f t="shared" si="19"/>
        <v>21200</v>
      </c>
      <c r="I60" s="99">
        <f t="shared" si="19"/>
        <v>21199.120000000003</v>
      </c>
      <c r="J60" s="151">
        <f t="shared" si="2"/>
        <v>99.995849056603774</v>
      </c>
    </row>
    <row r="61" spans="2:10" ht="20.100000000000001" customHeight="1" x14ac:dyDescent="0.25">
      <c r="B61" s="273" t="s">
        <v>157</v>
      </c>
      <c r="C61" s="274"/>
      <c r="D61" s="274"/>
      <c r="E61" s="275"/>
      <c r="F61" s="190">
        <v>2500</v>
      </c>
      <c r="G61" s="190">
        <v>700</v>
      </c>
      <c r="H61" s="190">
        <v>700</v>
      </c>
      <c r="I61" s="190">
        <v>660.28</v>
      </c>
      <c r="J61" s="203">
        <f t="shared" si="2"/>
        <v>94.325714285714284</v>
      </c>
    </row>
    <row r="62" spans="2:10" ht="20.100000000000001" customHeight="1" x14ac:dyDescent="0.25">
      <c r="B62" s="273" t="s">
        <v>158</v>
      </c>
      <c r="C62" s="274"/>
      <c r="D62" s="274"/>
      <c r="E62" s="275"/>
      <c r="F62" s="190">
        <v>3000</v>
      </c>
      <c r="G62" s="190">
        <v>0</v>
      </c>
      <c r="H62" s="190">
        <v>0</v>
      </c>
      <c r="I62" s="190">
        <v>0</v>
      </c>
      <c r="J62" s="203">
        <v>0</v>
      </c>
    </row>
    <row r="63" spans="2:10" ht="20.100000000000001" customHeight="1" x14ac:dyDescent="0.25">
      <c r="B63" s="273" t="s">
        <v>161</v>
      </c>
      <c r="C63" s="274"/>
      <c r="D63" s="274"/>
      <c r="E63" s="275"/>
      <c r="F63" s="190">
        <v>6000</v>
      </c>
      <c r="G63" s="190">
        <v>1500</v>
      </c>
      <c r="H63" s="190">
        <v>1500</v>
      </c>
      <c r="I63" s="190">
        <v>980</v>
      </c>
      <c r="J63" s="203">
        <f t="shared" si="2"/>
        <v>65.333333333333329</v>
      </c>
    </row>
    <row r="64" spans="2:10" ht="20.100000000000001" customHeight="1" x14ac:dyDescent="0.25">
      <c r="B64" s="273" t="s">
        <v>162</v>
      </c>
      <c r="C64" s="274"/>
      <c r="D64" s="274"/>
      <c r="E64" s="275"/>
      <c r="F64" s="190">
        <v>12000</v>
      </c>
      <c r="G64" s="190">
        <v>12000</v>
      </c>
      <c r="H64" s="190">
        <v>12000</v>
      </c>
      <c r="I64" s="190">
        <v>12000</v>
      </c>
      <c r="J64" s="203">
        <f t="shared" si="2"/>
        <v>100</v>
      </c>
    </row>
    <row r="65" spans="2:10" ht="20.100000000000001" customHeight="1" x14ac:dyDescent="0.25">
      <c r="B65" s="273" t="s">
        <v>165</v>
      </c>
      <c r="C65" s="274"/>
      <c r="D65" s="274"/>
      <c r="E65" s="275"/>
      <c r="F65" s="190">
        <v>600</v>
      </c>
      <c r="G65" s="190">
        <v>0</v>
      </c>
      <c r="H65" s="190">
        <v>0</v>
      </c>
      <c r="I65" s="190">
        <v>0</v>
      </c>
      <c r="J65" s="203">
        <v>0</v>
      </c>
    </row>
    <row r="66" spans="2:10" ht="20.100000000000001" customHeight="1" x14ac:dyDescent="0.25">
      <c r="B66" s="273" t="s">
        <v>166</v>
      </c>
      <c r="C66" s="274"/>
      <c r="D66" s="274"/>
      <c r="E66" s="275"/>
      <c r="F66" s="190">
        <v>7000</v>
      </c>
      <c r="G66" s="190">
        <v>7000</v>
      </c>
      <c r="H66" s="190">
        <v>7000</v>
      </c>
      <c r="I66" s="190">
        <v>7558.84</v>
      </c>
      <c r="J66" s="203">
        <f t="shared" si="2"/>
        <v>107.98342857142858</v>
      </c>
    </row>
    <row r="67" spans="2:10" ht="20.100000000000001" customHeight="1" x14ac:dyDescent="0.25">
      <c r="B67" s="273" t="s">
        <v>168</v>
      </c>
      <c r="C67" s="274"/>
      <c r="D67" s="274"/>
      <c r="E67" s="275"/>
      <c r="F67" s="190">
        <v>1000</v>
      </c>
      <c r="G67" s="190">
        <v>0</v>
      </c>
      <c r="H67" s="190">
        <v>0</v>
      </c>
      <c r="I67" s="190">
        <v>0</v>
      </c>
      <c r="J67" s="203">
        <v>0</v>
      </c>
    </row>
    <row r="68" spans="2:10" ht="20.100000000000001" customHeight="1" x14ac:dyDescent="0.25">
      <c r="B68" s="276" t="s">
        <v>129</v>
      </c>
      <c r="C68" s="277"/>
      <c r="D68" s="277"/>
      <c r="E68" s="278"/>
      <c r="F68" s="99">
        <f>SUM(F69)</f>
        <v>1900</v>
      </c>
      <c r="G68" s="99">
        <f t="shared" ref="G68:I68" si="20">SUM(G69)</f>
        <v>0</v>
      </c>
      <c r="H68" s="99">
        <f t="shared" si="20"/>
        <v>0</v>
      </c>
      <c r="I68" s="99">
        <f t="shared" si="20"/>
        <v>0</v>
      </c>
      <c r="J68" s="151">
        <v>0</v>
      </c>
    </row>
    <row r="69" spans="2:10" ht="20.100000000000001" customHeight="1" x14ac:dyDescent="0.25">
      <c r="B69" s="273" t="s">
        <v>178</v>
      </c>
      <c r="C69" s="274"/>
      <c r="D69" s="274"/>
      <c r="E69" s="275"/>
      <c r="F69" s="190">
        <v>1900</v>
      </c>
      <c r="G69" s="190">
        <v>0</v>
      </c>
      <c r="H69" s="190">
        <v>0</v>
      </c>
      <c r="I69" s="190">
        <v>0</v>
      </c>
      <c r="J69" s="203">
        <v>0</v>
      </c>
    </row>
    <row r="70" spans="2:10" ht="20.100000000000001" customHeight="1" x14ac:dyDescent="0.25">
      <c r="B70" s="276" t="s">
        <v>130</v>
      </c>
      <c r="C70" s="277"/>
      <c r="D70" s="277"/>
      <c r="E70" s="278"/>
      <c r="F70" s="99">
        <f>SUM(F71:F74)</f>
        <v>11000</v>
      </c>
      <c r="G70" s="99">
        <f t="shared" ref="G70:I70" si="21">SUM(G71:G74)</f>
        <v>1000</v>
      </c>
      <c r="H70" s="99">
        <f t="shared" si="21"/>
        <v>1000</v>
      </c>
      <c r="I70" s="99">
        <f t="shared" si="21"/>
        <v>702.95</v>
      </c>
      <c r="J70" s="151">
        <f t="shared" si="2"/>
        <v>70.295000000000002</v>
      </c>
    </row>
    <row r="71" spans="2:10" ht="20.100000000000001" customHeight="1" x14ac:dyDescent="0.25">
      <c r="B71" s="273" t="s">
        <v>179</v>
      </c>
      <c r="C71" s="274"/>
      <c r="D71" s="274"/>
      <c r="E71" s="275"/>
      <c r="F71" s="190">
        <v>4000</v>
      </c>
      <c r="G71" s="190">
        <v>0</v>
      </c>
      <c r="H71" s="190">
        <v>0</v>
      </c>
      <c r="I71" s="190">
        <v>0</v>
      </c>
      <c r="J71" s="203">
        <v>0</v>
      </c>
    </row>
    <row r="72" spans="2:10" ht="20.100000000000001" customHeight="1" x14ac:dyDescent="0.25">
      <c r="B72" s="273" t="s">
        <v>180</v>
      </c>
      <c r="C72" s="274"/>
      <c r="D72" s="274"/>
      <c r="E72" s="275"/>
      <c r="F72" s="190">
        <v>2000</v>
      </c>
      <c r="G72" s="190">
        <v>0</v>
      </c>
      <c r="H72" s="190">
        <v>0</v>
      </c>
      <c r="I72" s="190">
        <v>0</v>
      </c>
      <c r="J72" s="203">
        <v>0</v>
      </c>
    </row>
    <row r="73" spans="2:10" ht="20.100000000000001" customHeight="1" x14ac:dyDescent="0.25">
      <c r="B73" s="273" t="s">
        <v>175</v>
      </c>
      <c r="C73" s="274"/>
      <c r="D73" s="274"/>
      <c r="E73" s="275"/>
      <c r="F73" s="190">
        <v>1000</v>
      </c>
      <c r="G73" s="190">
        <v>0</v>
      </c>
      <c r="H73" s="190">
        <v>0</v>
      </c>
      <c r="I73" s="190">
        <v>0</v>
      </c>
      <c r="J73" s="203">
        <v>0</v>
      </c>
    </row>
    <row r="74" spans="2:10" ht="20.100000000000001" customHeight="1" x14ac:dyDescent="0.25">
      <c r="B74" s="273" t="s">
        <v>181</v>
      </c>
      <c r="C74" s="274"/>
      <c r="D74" s="274"/>
      <c r="E74" s="275"/>
      <c r="F74" s="190">
        <v>4000</v>
      </c>
      <c r="G74" s="190">
        <v>1000</v>
      </c>
      <c r="H74" s="190">
        <v>1000</v>
      </c>
      <c r="I74" s="190">
        <v>702.95</v>
      </c>
      <c r="J74" s="203">
        <f t="shared" ref="J74:J142" si="22">(I74/H74)*100</f>
        <v>70.295000000000002</v>
      </c>
    </row>
    <row r="75" spans="2:10" ht="31.5" customHeight="1" x14ac:dyDescent="0.25">
      <c r="B75" s="282" t="s">
        <v>182</v>
      </c>
      <c r="C75" s="283"/>
      <c r="D75" s="283"/>
      <c r="E75" s="284"/>
      <c r="F75" s="142">
        <f>SUM(F76,F112,F131,F154)</f>
        <v>359500</v>
      </c>
      <c r="G75" s="142">
        <f>SUM(G76,G112,G131,G154)</f>
        <v>493370</v>
      </c>
      <c r="H75" s="142">
        <f>SUM(H76,H112,H131,H154)</f>
        <v>493370</v>
      </c>
      <c r="I75" s="142">
        <f>SUM(I76,I112,I131,I154)</f>
        <v>256529.24000000005</v>
      </c>
      <c r="J75" s="149">
        <f t="shared" si="22"/>
        <v>51.995305754302059</v>
      </c>
    </row>
    <row r="76" spans="2:10" ht="20.100000000000001" customHeight="1" x14ac:dyDescent="0.25">
      <c r="B76" s="279" t="s">
        <v>138</v>
      </c>
      <c r="C76" s="280"/>
      <c r="D76" s="280"/>
      <c r="E76" s="281"/>
      <c r="F76" s="141">
        <f>SUM(F77)</f>
        <v>110800</v>
      </c>
      <c r="G76" s="141">
        <f t="shared" ref="G76:I76" si="23">SUM(G77)</f>
        <v>201500</v>
      </c>
      <c r="H76" s="141">
        <f t="shared" si="23"/>
        <v>201500</v>
      </c>
      <c r="I76" s="141">
        <f t="shared" si="23"/>
        <v>132490.76</v>
      </c>
      <c r="J76" s="150">
        <f t="shared" si="22"/>
        <v>65.752238213399508</v>
      </c>
    </row>
    <row r="77" spans="2:10" ht="20.100000000000001" customHeight="1" x14ac:dyDescent="0.25">
      <c r="B77" s="279" t="s">
        <v>139</v>
      </c>
      <c r="C77" s="280"/>
      <c r="D77" s="280"/>
      <c r="E77" s="281"/>
      <c r="F77" s="141">
        <f>SUM(F78,F82,H106,F108)</f>
        <v>110800</v>
      </c>
      <c r="G77" s="141">
        <f>SUM(G78,G82,H106,G108)</f>
        <v>201500</v>
      </c>
      <c r="H77" s="141">
        <f>SUM(H78,H82,H106,H108)</f>
        <v>201500</v>
      </c>
      <c r="I77" s="141">
        <f>SUM(I78,I82,I106,I108)</f>
        <v>132490.76</v>
      </c>
      <c r="J77" s="150">
        <f t="shared" si="22"/>
        <v>65.752238213399508</v>
      </c>
    </row>
    <row r="78" spans="2:10" ht="20.100000000000001" customHeight="1" x14ac:dyDescent="0.25">
      <c r="B78" s="276" t="s">
        <v>126</v>
      </c>
      <c r="C78" s="277"/>
      <c r="D78" s="277"/>
      <c r="E78" s="278"/>
      <c r="F78" s="99">
        <f>SUM(F79:F81)</f>
        <v>26300</v>
      </c>
      <c r="G78" s="99">
        <f t="shared" ref="G78:I78" si="24">SUM(G79:G81)</f>
        <v>26300</v>
      </c>
      <c r="H78" s="99">
        <f t="shared" si="24"/>
        <v>26300</v>
      </c>
      <c r="I78" s="99">
        <f t="shared" si="24"/>
        <v>0</v>
      </c>
      <c r="J78" s="151">
        <f t="shared" si="22"/>
        <v>0</v>
      </c>
    </row>
    <row r="79" spans="2:10" ht="20.100000000000001" customHeight="1" x14ac:dyDescent="0.25">
      <c r="B79" s="273" t="s">
        <v>149</v>
      </c>
      <c r="C79" s="274"/>
      <c r="D79" s="274"/>
      <c r="E79" s="275"/>
      <c r="F79" s="190">
        <v>20000</v>
      </c>
      <c r="G79" s="190">
        <v>20000</v>
      </c>
      <c r="H79" s="190">
        <v>20000</v>
      </c>
      <c r="I79" s="190">
        <v>0</v>
      </c>
      <c r="J79" s="203">
        <v>0</v>
      </c>
    </row>
    <row r="80" spans="2:10" ht="20.100000000000001" customHeight="1" x14ac:dyDescent="0.25">
      <c r="B80" s="273" t="s">
        <v>150</v>
      </c>
      <c r="C80" s="274"/>
      <c r="D80" s="274"/>
      <c r="E80" s="275"/>
      <c r="F80" s="190">
        <v>3000</v>
      </c>
      <c r="G80" s="190">
        <v>3000</v>
      </c>
      <c r="H80" s="190">
        <v>3000</v>
      </c>
      <c r="I80" s="190">
        <v>0</v>
      </c>
      <c r="J80" s="203">
        <v>0</v>
      </c>
    </row>
    <row r="81" spans="2:10" ht="20.100000000000001" customHeight="1" x14ac:dyDescent="0.25">
      <c r="B81" s="273" t="s">
        <v>151</v>
      </c>
      <c r="C81" s="274"/>
      <c r="D81" s="274"/>
      <c r="E81" s="275"/>
      <c r="F81" s="190">
        <v>3300</v>
      </c>
      <c r="G81" s="190">
        <v>3300</v>
      </c>
      <c r="H81" s="190">
        <v>3300</v>
      </c>
      <c r="I81" s="190">
        <v>0</v>
      </c>
      <c r="J81" s="203">
        <v>0</v>
      </c>
    </row>
    <row r="82" spans="2:10" ht="20.100000000000001" customHeight="1" x14ac:dyDescent="0.25">
      <c r="B82" s="276" t="s">
        <v>127</v>
      </c>
      <c r="C82" s="277"/>
      <c r="D82" s="277"/>
      <c r="E82" s="278"/>
      <c r="F82" s="99">
        <f>SUM(F83:F105)</f>
        <v>80700</v>
      </c>
      <c r="G82" s="99">
        <f>SUM(G83:G105)</f>
        <v>162700</v>
      </c>
      <c r="H82" s="99">
        <f>SUM(H83:H105)</f>
        <v>162700</v>
      </c>
      <c r="I82" s="99">
        <f>SUM(I83:I105)</f>
        <v>127463.13</v>
      </c>
      <c r="J82" s="151">
        <f t="shared" si="22"/>
        <v>78.342427781192384</v>
      </c>
    </row>
    <row r="83" spans="2:10" ht="20.100000000000001" customHeight="1" x14ac:dyDescent="0.25">
      <c r="B83" s="273" t="s">
        <v>152</v>
      </c>
      <c r="C83" s="274"/>
      <c r="D83" s="274"/>
      <c r="E83" s="275"/>
      <c r="F83" s="190">
        <v>2700</v>
      </c>
      <c r="G83" s="190">
        <v>3500</v>
      </c>
      <c r="H83" s="190">
        <v>3500</v>
      </c>
      <c r="I83" s="190">
        <v>106.2</v>
      </c>
      <c r="J83" s="203">
        <f t="shared" si="22"/>
        <v>3.0342857142857143</v>
      </c>
    </row>
    <row r="84" spans="2:10" ht="20.100000000000001" customHeight="1" x14ac:dyDescent="0.25">
      <c r="B84" s="273" t="s">
        <v>153</v>
      </c>
      <c r="C84" s="274"/>
      <c r="D84" s="274"/>
      <c r="E84" s="275"/>
      <c r="F84" s="190">
        <v>4000</v>
      </c>
      <c r="G84" s="190">
        <v>4000</v>
      </c>
      <c r="H84" s="190">
        <v>4000</v>
      </c>
      <c r="I84" s="190">
        <v>0</v>
      </c>
      <c r="J84" s="203">
        <f t="shared" si="22"/>
        <v>0</v>
      </c>
    </row>
    <row r="85" spans="2:10" ht="20.100000000000001" customHeight="1" x14ac:dyDescent="0.25">
      <c r="B85" s="273" t="s">
        <v>154</v>
      </c>
      <c r="C85" s="274"/>
      <c r="D85" s="274"/>
      <c r="E85" s="275"/>
      <c r="F85" s="190">
        <v>5000</v>
      </c>
      <c r="G85" s="190">
        <v>5000</v>
      </c>
      <c r="H85" s="190">
        <v>5000</v>
      </c>
      <c r="I85" s="190">
        <v>0</v>
      </c>
      <c r="J85" s="203">
        <f t="shared" si="22"/>
        <v>0</v>
      </c>
    </row>
    <row r="86" spans="2:10" ht="20.100000000000001" customHeight="1" x14ac:dyDescent="0.25">
      <c r="B86" s="273" t="s">
        <v>155</v>
      </c>
      <c r="C86" s="274"/>
      <c r="D86" s="274"/>
      <c r="E86" s="275"/>
      <c r="F86" s="190">
        <v>3000</v>
      </c>
      <c r="G86" s="190">
        <v>3000</v>
      </c>
      <c r="H86" s="190">
        <v>3000</v>
      </c>
      <c r="I86" s="190">
        <v>12.15</v>
      </c>
      <c r="J86" s="203">
        <f t="shared" si="22"/>
        <v>0.40499999999999997</v>
      </c>
    </row>
    <row r="87" spans="2:10" ht="20.100000000000001" customHeight="1" x14ac:dyDescent="0.25">
      <c r="B87" s="273" t="s">
        <v>183</v>
      </c>
      <c r="C87" s="274"/>
      <c r="D87" s="274"/>
      <c r="E87" s="275"/>
      <c r="F87" s="190">
        <v>20000</v>
      </c>
      <c r="G87" s="190">
        <v>30000</v>
      </c>
      <c r="H87" s="190">
        <v>30000</v>
      </c>
      <c r="I87" s="190">
        <v>44425.440000000002</v>
      </c>
      <c r="J87" s="203">
        <f t="shared" si="22"/>
        <v>148.08480000000003</v>
      </c>
    </row>
    <row r="88" spans="2:10" ht="20.100000000000001" customHeight="1" x14ac:dyDescent="0.25">
      <c r="B88" s="273" t="s">
        <v>156</v>
      </c>
      <c r="C88" s="274"/>
      <c r="D88" s="274"/>
      <c r="E88" s="275"/>
      <c r="F88" s="190">
        <v>5000</v>
      </c>
      <c r="G88" s="190">
        <v>10000</v>
      </c>
      <c r="H88" s="190">
        <v>10000</v>
      </c>
      <c r="I88" s="190">
        <v>3676.94</v>
      </c>
      <c r="J88" s="203">
        <f t="shared" si="22"/>
        <v>36.769400000000005</v>
      </c>
    </row>
    <row r="89" spans="2:10" ht="20.100000000000001" customHeight="1" x14ac:dyDescent="0.25">
      <c r="B89" s="273" t="s">
        <v>157</v>
      </c>
      <c r="C89" s="274"/>
      <c r="D89" s="274"/>
      <c r="E89" s="275"/>
      <c r="F89" s="190">
        <v>2000</v>
      </c>
      <c r="G89" s="190">
        <v>5000</v>
      </c>
      <c r="H89" s="190">
        <v>5000</v>
      </c>
      <c r="I89" s="190">
        <v>115.67</v>
      </c>
      <c r="J89" s="203">
        <f t="shared" si="22"/>
        <v>2.3134000000000001</v>
      </c>
    </row>
    <row r="90" spans="2:10" ht="20.100000000000001" customHeight="1" x14ac:dyDescent="0.25">
      <c r="B90" s="273" t="s">
        <v>158</v>
      </c>
      <c r="C90" s="274"/>
      <c r="D90" s="274"/>
      <c r="E90" s="275"/>
      <c r="F90" s="190">
        <v>2000</v>
      </c>
      <c r="G90" s="190">
        <v>5000</v>
      </c>
      <c r="H90" s="190">
        <v>5000</v>
      </c>
      <c r="I90" s="190">
        <v>0</v>
      </c>
      <c r="J90" s="203">
        <f t="shared" si="22"/>
        <v>0</v>
      </c>
    </row>
    <row r="91" spans="2:10" ht="20.100000000000001" customHeight="1" x14ac:dyDescent="0.25">
      <c r="B91" s="273" t="s">
        <v>159</v>
      </c>
      <c r="C91" s="274"/>
      <c r="D91" s="274"/>
      <c r="E91" s="275"/>
      <c r="F91" s="190">
        <v>1500</v>
      </c>
      <c r="G91" s="190">
        <v>3000</v>
      </c>
      <c r="H91" s="190">
        <v>3000</v>
      </c>
      <c r="I91" s="190">
        <v>0</v>
      </c>
      <c r="J91" s="203">
        <f t="shared" si="22"/>
        <v>0</v>
      </c>
    </row>
    <row r="92" spans="2:10" ht="20.100000000000001" customHeight="1" x14ac:dyDescent="0.25">
      <c r="B92" s="273" t="s">
        <v>160</v>
      </c>
      <c r="C92" s="274"/>
      <c r="D92" s="274"/>
      <c r="E92" s="275"/>
      <c r="F92" s="190">
        <v>3000</v>
      </c>
      <c r="G92" s="190">
        <v>5000</v>
      </c>
      <c r="H92" s="190">
        <v>5000</v>
      </c>
      <c r="I92" s="190">
        <v>1262.98</v>
      </c>
      <c r="J92" s="203">
        <f t="shared" si="22"/>
        <v>25.259599999999999</v>
      </c>
    </row>
    <row r="93" spans="2:10" ht="20.100000000000001" customHeight="1" x14ac:dyDescent="0.25">
      <c r="B93" s="273" t="s">
        <v>161</v>
      </c>
      <c r="C93" s="274"/>
      <c r="D93" s="274"/>
      <c r="E93" s="275"/>
      <c r="F93" s="190">
        <v>5000</v>
      </c>
      <c r="G93" s="190">
        <v>10000</v>
      </c>
      <c r="H93" s="190">
        <v>10000</v>
      </c>
      <c r="I93" s="190">
        <v>4053.8</v>
      </c>
      <c r="J93" s="203">
        <f t="shared" si="22"/>
        <v>40.538000000000004</v>
      </c>
    </row>
    <row r="94" spans="2:10" ht="20.100000000000001" customHeight="1" x14ac:dyDescent="0.25">
      <c r="B94" s="273" t="s">
        <v>162</v>
      </c>
      <c r="C94" s="274"/>
      <c r="D94" s="274"/>
      <c r="E94" s="275"/>
      <c r="F94" s="190">
        <v>11000</v>
      </c>
      <c r="G94" s="190">
        <v>25000</v>
      </c>
      <c r="H94" s="190">
        <v>25000</v>
      </c>
      <c r="I94" s="190">
        <v>47520.15</v>
      </c>
      <c r="J94" s="203">
        <f t="shared" si="22"/>
        <v>190.0806</v>
      </c>
    </row>
    <row r="95" spans="2:10" ht="20.100000000000001" customHeight="1" x14ac:dyDescent="0.25">
      <c r="B95" s="273" t="s">
        <v>163</v>
      </c>
      <c r="C95" s="274"/>
      <c r="D95" s="274"/>
      <c r="E95" s="275"/>
      <c r="F95" s="190">
        <v>2000</v>
      </c>
      <c r="G95" s="190">
        <v>5000</v>
      </c>
      <c r="H95" s="190">
        <v>5000</v>
      </c>
      <c r="I95" s="190">
        <v>2678.69</v>
      </c>
      <c r="J95" s="203">
        <f t="shared" si="22"/>
        <v>53.573800000000006</v>
      </c>
    </row>
    <row r="96" spans="2:10" ht="20.100000000000001" customHeight="1" x14ac:dyDescent="0.25">
      <c r="B96" s="273" t="s">
        <v>164</v>
      </c>
      <c r="C96" s="274"/>
      <c r="D96" s="274"/>
      <c r="E96" s="275"/>
      <c r="F96" s="190">
        <v>300</v>
      </c>
      <c r="G96" s="190">
        <v>2000</v>
      </c>
      <c r="H96" s="190">
        <v>2000</v>
      </c>
      <c r="I96" s="190">
        <v>241.04</v>
      </c>
      <c r="J96" s="203">
        <f t="shared" si="22"/>
        <v>12.052</v>
      </c>
    </row>
    <row r="97" spans="2:10" ht="20.100000000000001" customHeight="1" x14ac:dyDescent="0.25">
      <c r="B97" s="273" t="s">
        <v>165</v>
      </c>
      <c r="C97" s="274"/>
      <c r="D97" s="274"/>
      <c r="E97" s="275"/>
      <c r="F97" s="190">
        <v>700</v>
      </c>
      <c r="G97" s="190">
        <v>700</v>
      </c>
      <c r="H97" s="190">
        <v>700</v>
      </c>
      <c r="I97" s="190">
        <v>0</v>
      </c>
      <c r="J97" s="203">
        <f t="shared" si="22"/>
        <v>0</v>
      </c>
    </row>
    <row r="98" spans="2:10" ht="20.100000000000001" customHeight="1" x14ac:dyDescent="0.25">
      <c r="B98" s="273" t="s">
        <v>166</v>
      </c>
      <c r="C98" s="274"/>
      <c r="D98" s="274"/>
      <c r="E98" s="275"/>
      <c r="F98" s="190">
        <v>5000</v>
      </c>
      <c r="G98" s="190">
        <v>10000</v>
      </c>
      <c r="H98" s="190">
        <v>10000</v>
      </c>
      <c r="I98" s="190">
        <v>8929.4</v>
      </c>
      <c r="J98" s="203">
        <f t="shared" si="22"/>
        <v>89.293999999999997</v>
      </c>
    </row>
    <row r="99" spans="2:10" ht="20.100000000000001" customHeight="1" x14ac:dyDescent="0.25">
      <c r="B99" s="273" t="s">
        <v>167</v>
      </c>
      <c r="C99" s="274"/>
      <c r="D99" s="274"/>
      <c r="E99" s="275"/>
      <c r="F99" s="190">
        <v>1000</v>
      </c>
      <c r="G99" s="190">
        <v>4000</v>
      </c>
      <c r="H99" s="190">
        <v>4000</v>
      </c>
      <c r="I99" s="190">
        <v>708.44</v>
      </c>
      <c r="J99" s="203">
        <f t="shared" si="22"/>
        <v>17.711000000000002</v>
      </c>
    </row>
    <row r="100" spans="2:10" ht="20.100000000000001" customHeight="1" x14ac:dyDescent="0.25">
      <c r="B100" s="273" t="s">
        <v>168</v>
      </c>
      <c r="C100" s="274"/>
      <c r="D100" s="274"/>
      <c r="E100" s="275"/>
      <c r="F100" s="190">
        <v>1400</v>
      </c>
      <c r="G100" s="190">
        <v>10000</v>
      </c>
      <c r="H100" s="190">
        <v>10000</v>
      </c>
      <c r="I100" s="190">
        <v>2671.81</v>
      </c>
      <c r="J100" s="203">
        <f t="shared" si="22"/>
        <v>26.7181</v>
      </c>
    </row>
    <row r="101" spans="2:10" ht="20.100000000000001" customHeight="1" x14ac:dyDescent="0.25">
      <c r="B101" s="285" t="s">
        <v>169</v>
      </c>
      <c r="C101" s="286"/>
      <c r="D101" s="286"/>
      <c r="E101" s="287"/>
      <c r="F101" s="190">
        <v>600</v>
      </c>
      <c r="G101" s="190">
        <v>3000</v>
      </c>
      <c r="H101" s="190">
        <v>3000</v>
      </c>
      <c r="I101" s="190">
        <v>932.04</v>
      </c>
      <c r="J101" s="203">
        <f t="shared" si="22"/>
        <v>31.068000000000001</v>
      </c>
    </row>
    <row r="102" spans="2:10" ht="20.100000000000001" customHeight="1" x14ac:dyDescent="0.25">
      <c r="B102" s="288" t="s">
        <v>170</v>
      </c>
      <c r="C102" s="289"/>
      <c r="D102" s="289"/>
      <c r="E102" s="290"/>
      <c r="F102" s="190">
        <v>500</v>
      </c>
      <c r="G102" s="190">
        <v>3000</v>
      </c>
      <c r="H102" s="190">
        <v>3000</v>
      </c>
      <c r="I102" s="190">
        <v>2015.63</v>
      </c>
      <c r="J102" s="203">
        <f t="shared" si="22"/>
        <v>67.187666666666672</v>
      </c>
    </row>
    <row r="103" spans="2:10" ht="20.100000000000001" customHeight="1" x14ac:dyDescent="0.25">
      <c r="B103" s="273" t="s">
        <v>184</v>
      </c>
      <c r="C103" s="274"/>
      <c r="D103" s="274"/>
      <c r="E103" s="275"/>
      <c r="F103" s="190">
        <v>4000</v>
      </c>
      <c r="G103" s="190">
        <v>13000</v>
      </c>
      <c r="H103" s="190">
        <v>13000</v>
      </c>
      <c r="I103" s="190">
        <v>8092.84</v>
      </c>
      <c r="J103" s="203">
        <f t="shared" si="22"/>
        <v>62.252615384615382</v>
      </c>
    </row>
    <row r="104" spans="2:10" ht="20.100000000000001" customHeight="1" x14ac:dyDescent="0.25">
      <c r="B104" s="285" t="s">
        <v>172</v>
      </c>
      <c r="C104" s="286"/>
      <c r="D104" s="286"/>
      <c r="E104" s="287"/>
      <c r="F104" s="190">
        <v>0</v>
      </c>
      <c r="G104" s="190">
        <v>500</v>
      </c>
      <c r="H104" s="190">
        <v>500</v>
      </c>
      <c r="I104" s="190">
        <v>0</v>
      </c>
      <c r="J104" s="203">
        <f t="shared" si="22"/>
        <v>0</v>
      </c>
    </row>
    <row r="105" spans="2:10" ht="20.100000000000001" customHeight="1" x14ac:dyDescent="0.25">
      <c r="B105" s="273" t="s">
        <v>173</v>
      </c>
      <c r="C105" s="274"/>
      <c r="D105" s="274"/>
      <c r="E105" s="275"/>
      <c r="F105" s="190">
        <v>1000</v>
      </c>
      <c r="G105" s="190">
        <v>3000</v>
      </c>
      <c r="H105" s="190">
        <v>3000</v>
      </c>
      <c r="I105" s="190">
        <v>19.91</v>
      </c>
      <c r="J105" s="203">
        <f t="shared" si="22"/>
        <v>0.66366666666666663</v>
      </c>
    </row>
    <row r="106" spans="2:10" ht="20.100000000000001" customHeight="1" x14ac:dyDescent="0.25">
      <c r="B106" s="276" t="s">
        <v>128</v>
      </c>
      <c r="C106" s="277"/>
      <c r="D106" s="277"/>
      <c r="E106" s="278"/>
      <c r="F106" s="99">
        <f>SUM(F107)</f>
        <v>700</v>
      </c>
      <c r="G106" s="99">
        <f t="shared" ref="G106:I106" si="25">SUM(G107)</f>
        <v>1500</v>
      </c>
      <c r="H106" s="99">
        <f t="shared" si="25"/>
        <v>1500</v>
      </c>
      <c r="I106" s="99">
        <f t="shared" si="25"/>
        <v>1251.97</v>
      </c>
      <c r="J106" s="151">
        <f t="shared" si="22"/>
        <v>83.464666666666659</v>
      </c>
    </row>
    <row r="107" spans="2:10" ht="20.100000000000001" customHeight="1" x14ac:dyDescent="0.25">
      <c r="B107" s="273" t="s">
        <v>174</v>
      </c>
      <c r="C107" s="274"/>
      <c r="D107" s="274"/>
      <c r="E107" s="275"/>
      <c r="F107" s="190">
        <v>700</v>
      </c>
      <c r="G107" s="190">
        <v>1500</v>
      </c>
      <c r="H107" s="190">
        <v>1500</v>
      </c>
      <c r="I107" s="190">
        <v>1251.97</v>
      </c>
      <c r="J107" s="203">
        <f t="shared" ref="J107" si="26">(I107/H107)*100</f>
        <v>83.464666666666659</v>
      </c>
    </row>
    <row r="108" spans="2:10" ht="20.100000000000001" customHeight="1" x14ac:dyDescent="0.25">
      <c r="B108" s="276" t="s">
        <v>130</v>
      </c>
      <c r="C108" s="277"/>
      <c r="D108" s="277"/>
      <c r="E108" s="278"/>
      <c r="F108" s="99">
        <f>SUM(F109:F111)</f>
        <v>2300</v>
      </c>
      <c r="G108" s="99">
        <f t="shared" ref="G108:I108" si="27">SUM(G109:G111)</f>
        <v>11000</v>
      </c>
      <c r="H108" s="99">
        <f t="shared" si="27"/>
        <v>11000</v>
      </c>
      <c r="I108" s="99">
        <f t="shared" si="27"/>
        <v>3775.66</v>
      </c>
      <c r="J108" s="151">
        <f t="shared" si="22"/>
        <v>34.324181818181813</v>
      </c>
    </row>
    <row r="109" spans="2:10" ht="20.100000000000001" customHeight="1" x14ac:dyDescent="0.25">
      <c r="B109" s="273" t="s">
        <v>175</v>
      </c>
      <c r="C109" s="274"/>
      <c r="D109" s="274"/>
      <c r="E109" s="275"/>
      <c r="F109" s="190">
        <v>700</v>
      </c>
      <c r="G109" s="190">
        <v>2000</v>
      </c>
      <c r="H109" s="190">
        <v>2000</v>
      </c>
      <c r="I109" s="190">
        <v>0</v>
      </c>
      <c r="J109" s="203">
        <f t="shared" si="22"/>
        <v>0</v>
      </c>
    </row>
    <row r="110" spans="2:10" ht="20.100000000000001" customHeight="1" x14ac:dyDescent="0.25">
      <c r="B110" s="273" t="s">
        <v>176</v>
      </c>
      <c r="C110" s="274"/>
      <c r="D110" s="274"/>
      <c r="E110" s="275"/>
      <c r="F110" s="190">
        <v>700</v>
      </c>
      <c r="G110" s="190">
        <v>2000</v>
      </c>
      <c r="H110" s="190">
        <v>2000</v>
      </c>
      <c r="I110" s="190">
        <v>0</v>
      </c>
      <c r="J110" s="203">
        <f t="shared" si="22"/>
        <v>0</v>
      </c>
    </row>
    <row r="111" spans="2:10" ht="20.100000000000001" customHeight="1" x14ac:dyDescent="0.25">
      <c r="B111" s="273" t="s">
        <v>181</v>
      </c>
      <c r="C111" s="274"/>
      <c r="D111" s="274"/>
      <c r="E111" s="275"/>
      <c r="F111" s="190">
        <v>900</v>
      </c>
      <c r="G111" s="190">
        <v>7000</v>
      </c>
      <c r="H111" s="190">
        <v>7000</v>
      </c>
      <c r="I111" s="190">
        <v>3775.66</v>
      </c>
      <c r="J111" s="203">
        <f t="shared" si="22"/>
        <v>53.937999999999995</v>
      </c>
    </row>
    <row r="112" spans="2:10" ht="20.100000000000001" customHeight="1" x14ac:dyDescent="0.25">
      <c r="B112" s="279" t="s">
        <v>140</v>
      </c>
      <c r="C112" s="280"/>
      <c r="D112" s="280"/>
      <c r="E112" s="281"/>
      <c r="F112" s="141">
        <f>SUM(F113)</f>
        <v>40000</v>
      </c>
      <c r="G112" s="141">
        <f t="shared" ref="G112:I112" si="28">SUM(G113)</f>
        <v>112630</v>
      </c>
      <c r="H112" s="141">
        <f t="shared" si="28"/>
        <v>112630</v>
      </c>
      <c r="I112" s="141">
        <f t="shared" si="28"/>
        <v>9377.17</v>
      </c>
      <c r="J112" s="150">
        <f t="shared" si="22"/>
        <v>8.3256414809553405</v>
      </c>
    </row>
    <row r="113" spans="2:10" ht="20.100000000000001" customHeight="1" x14ac:dyDescent="0.25">
      <c r="B113" s="279" t="s">
        <v>141</v>
      </c>
      <c r="C113" s="280"/>
      <c r="D113" s="280"/>
      <c r="E113" s="281"/>
      <c r="F113" s="141">
        <f>SUM(F114,F124,F126)</f>
        <v>40000</v>
      </c>
      <c r="G113" s="141">
        <f>SUM(G114,G124,G126)</f>
        <v>112630</v>
      </c>
      <c r="H113" s="141">
        <f>SUM(H114,H124,H126)</f>
        <v>112630</v>
      </c>
      <c r="I113" s="141">
        <f>SUM(I114,I124,I126)</f>
        <v>9377.17</v>
      </c>
      <c r="J113" s="150">
        <f t="shared" si="22"/>
        <v>8.3256414809553405</v>
      </c>
    </row>
    <row r="114" spans="2:10" ht="20.100000000000001" customHeight="1" x14ac:dyDescent="0.25">
      <c r="B114" s="276" t="s">
        <v>127</v>
      </c>
      <c r="C114" s="277"/>
      <c r="D114" s="277"/>
      <c r="E114" s="278"/>
      <c r="F114" s="99">
        <f>SUM(F115:F123)</f>
        <v>28800</v>
      </c>
      <c r="G114" s="99">
        <f>SUM(G115:G123)</f>
        <v>88530</v>
      </c>
      <c r="H114" s="99">
        <f>SUM(H115:H123)</f>
        <v>88530</v>
      </c>
      <c r="I114" s="99">
        <f>SUM(I115:I123)</f>
        <v>5252.1</v>
      </c>
      <c r="J114" s="151">
        <f t="shared" si="22"/>
        <v>5.9325652321247047</v>
      </c>
    </row>
    <row r="115" spans="2:10" ht="20.100000000000001" customHeight="1" x14ac:dyDescent="0.25">
      <c r="B115" s="273" t="s">
        <v>155</v>
      </c>
      <c r="C115" s="274"/>
      <c r="D115" s="274"/>
      <c r="E115" s="275"/>
      <c r="F115" s="190">
        <v>2700</v>
      </c>
      <c r="G115" s="190">
        <v>3500</v>
      </c>
      <c r="H115" s="190">
        <v>3500</v>
      </c>
      <c r="I115" s="190">
        <v>0</v>
      </c>
      <c r="J115" s="203">
        <f t="shared" si="22"/>
        <v>0</v>
      </c>
    </row>
    <row r="116" spans="2:10" ht="20.100000000000001" customHeight="1" x14ac:dyDescent="0.25">
      <c r="B116" s="273" t="s">
        <v>156</v>
      </c>
      <c r="C116" s="274"/>
      <c r="D116" s="274"/>
      <c r="E116" s="275"/>
      <c r="F116" s="190">
        <v>1350</v>
      </c>
      <c r="G116" s="190">
        <v>4000</v>
      </c>
      <c r="H116" s="190">
        <v>4000</v>
      </c>
      <c r="I116" s="190">
        <v>0</v>
      </c>
      <c r="J116" s="203">
        <f t="shared" si="22"/>
        <v>0</v>
      </c>
    </row>
    <row r="117" spans="2:10" ht="20.100000000000001" customHeight="1" x14ac:dyDescent="0.25">
      <c r="B117" s="273" t="s">
        <v>157</v>
      </c>
      <c r="C117" s="274"/>
      <c r="D117" s="274"/>
      <c r="E117" s="275"/>
      <c r="F117" s="190">
        <v>1350</v>
      </c>
      <c r="G117" s="190">
        <v>4030</v>
      </c>
      <c r="H117" s="190">
        <v>4030</v>
      </c>
      <c r="I117" s="190">
        <v>0</v>
      </c>
      <c r="J117" s="203">
        <f t="shared" si="22"/>
        <v>0</v>
      </c>
    </row>
    <row r="118" spans="2:10" ht="20.100000000000001" customHeight="1" x14ac:dyDescent="0.25">
      <c r="B118" s="273" t="s">
        <v>159</v>
      </c>
      <c r="C118" s="274"/>
      <c r="D118" s="274"/>
      <c r="E118" s="275"/>
      <c r="F118" s="190">
        <v>4000</v>
      </c>
      <c r="G118" s="190">
        <v>5000</v>
      </c>
      <c r="H118" s="190">
        <v>5000</v>
      </c>
      <c r="I118" s="190">
        <v>0</v>
      </c>
      <c r="J118" s="203">
        <f t="shared" si="22"/>
        <v>0</v>
      </c>
    </row>
    <row r="119" spans="2:10" ht="20.100000000000001" customHeight="1" x14ac:dyDescent="0.25">
      <c r="B119" s="273" t="s">
        <v>160</v>
      </c>
      <c r="C119" s="274"/>
      <c r="D119" s="274"/>
      <c r="E119" s="275"/>
      <c r="F119" s="190">
        <v>2000</v>
      </c>
      <c r="G119" s="190">
        <v>10000</v>
      </c>
      <c r="H119" s="190">
        <v>10000</v>
      </c>
      <c r="I119" s="190">
        <v>0</v>
      </c>
      <c r="J119" s="203">
        <f t="shared" si="22"/>
        <v>0</v>
      </c>
    </row>
    <row r="120" spans="2:10" ht="20.100000000000001" customHeight="1" x14ac:dyDescent="0.25">
      <c r="B120" s="273" t="s">
        <v>161</v>
      </c>
      <c r="C120" s="274"/>
      <c r="D120" s="274"/>
      <c r="E120" s="275"/>
      <c r="F120" s="190">
        <v>4000</v>
      </c>
      <c r="G120" s="190">
        <v>20000</v>
      </c>
      <c r="H120" s="190">
        <v>20000</v>
      </c>
      <c r="I120" s="190">
        <v>5252.1</v>
      </c>
      <c r="J120" s="203">
        <f t="shared" si="22"/>
        <v>26.260500000000004</v>
      </c>
    </row>
    <row r="121" spans="2:10" ht="20.100000000000001" customHeight="1" x14ac:dyDescent="0.25">
      <c r="B121" s="273" t="s">
        <v>162</v>
      </c>
      <c r="C121" s="274"/>
      <c r="D121" s="274"/>
      <c r="E121" s="275"/>
      <c r="F121" s="190">
        <v>5400</v>
      </c>
      <c r="G121" s="190">
        <v>18000</v>
      </c>
      <c r="H121" s="190">
        <v>18000</v>
      </c>
      <c r="I121" s="190">
        <v>0</v>
      </c>
      <c r="J121" s="203">
        <f t="shared" si="22"/>
        <v>0</v>
      </c>
    </row>
    <row r="122" spans="2:10" ht="20.100000000000001" customHeight="1" x14ac:dyDescent="0.25">
      <c r="B122" s="273" t="s">
        <v>166</v>
      </c>
      <c r="C122" s="274"/>
      <c r="D122" s="274"/>
      <c r="E122" s="275"/>
      <c r="F122" s="190">
        <v>4000</v>
      </c>
      <c r="G122" s="190">
        <v>14000</v>
      </c>
      <c r="H122" s="190">
        <v>14000</v>
      </c>
      <c r="I122" s="190">
        <v>0</v>
      </c>
      <c r="J122" s="203">
        <f t="shared" si="22"/>
        <v>0</v>
      </c>
    </row>
    <row r="123" spans="2:10" ht="20.100000000000001" customHeight="1" x14ac:dyDescent="0.25">
      <c r="B123" s="273" t="s">
        <v>168</v>
      </c>
      <c r="C123" s="274"/>
      <c r="D123" s="274"/>
      <c r="E123" s="275"/>
      <c r="F123" s="190">
        <v>4000</v>
      </c>
      <c r="G123" s="190">
        <v>10000</v>
      </c>
      <c r="H123" s="190">
        <v>10000</v>
      </c>
      <c r="I123" s="190">
        <v>0</v>
      </c>
      <c r="J123" s="203">
        <f t="shared" si="22"/>
        <v>0</v>
      </c>
    </row>
    <row r="124" spans="2:10" ht="20.100000000000001" customHeight="1" x14ac:dyDescent="0.25">
      <c r="B124" s="276" t="s">
        <v>131</v>
      </c>
      <c r="C124" s="277"/>
      <c r="D124" s="277"/>
      <c r="E124" s="278"/>
      <c r="F124" s="99">
        <f>SUM(F125)</f>
        <v>1100</v>
      </c>
      <c r="G124" s="99">
        <f t="shared" ref="G124:I124" si="29">SUM(G125)</f>
        <v>1100</v>
      </c>
      <c r="H124" s="99">
        <f t="shared" si="29"/>
        <v>1100</v>
      </c>
      <c r="I124" s="99">
        <f t="shared" si="29"/>
        <v>697.39</v>
      </c>
      <c r="J124" s="151">
        <f t="shared" si="22"/>
        <v>63.399090909090901</v>
      </c>
    </row>
    <row r="125" spans="2:10" ht="20.100000000000001" customHeight="1" x14ac:dyDescent="0.25">
      <c r="B125" s="273" t="s">
        <v>185</v>
      </c>
      <c r="C125" s="274"/>
      <c r="D125" s="274"/>
      <c r="E125" s="275"/>
      <c r="F125" s="190">
        <v>1100</v>
      </c>
      <c r="G125" s="190">
        <v>1100</v>
      </c>
      <c r="H125" s="190">
        <v>1100</v>
      </c>
      <c r="I125" s="190">
        <v>697.39</v>
      </c>
      <c r="J125" s="203">
        <f t="shared" si="22"/>
        <v>63.399090909090901</v>
      </c>
    </row>
    <row r="126" spans="2:10" ht="20.100000000000001" customHeight="1" x14ac:dyDescent="0.25">
      <c r="B126" s="276" t="s">
        <v>130</v>
      </c>
      <c r="C126" s="277"/>
      <c r="D126" s="277"/>
      <c r="E126" s="278"/>
      <c r="F126" s="99">
        <f>SUM(F127:F130)</f>
        <v>10100</v>
      </c>
      <c r="G126" s="99">
        <f t="shared" ref="G126:I126" si="30">SUM(G127:G130)</f>
        <v>23000</v>
      </c>
      <c r="H126" s="99">
        <f t="shared" si="30"/>
        <v>23000</v>
      </c>
      <c r="I126" s="99">
        <f t="shared" si="30"/>
        <v>3427.68</v>
      </c>
      <c r="J126" s="151">
        <f t="shared" si="22"/>
        <v>14.90295652173913</v>
      </c>
    </row>
    <row r="127" spans="2:10" ht="20.100000000000001" customHeight="1" x14ac:dyDescent="0.25">
      <c r="B127" s="273" t="s">
        <v>179</v>
      </c>
      <c r="C127" s="274"/>
      <c r="D127" s="274"/>
      <c r="E127" s="275"/>
      <c r="F127" s="190">
        <v>4000</v>
      </c>
      <c r="G127" s="190">
        <v>5300</v>
      </c>
      <c r="H127" s="190">
        <v>5300</v>
      </c>
      <c r="I127" s="190">
        <v>0</v>
      </c>
      <c r="J127" s="203">
        <f t="shared" ref="J127:J130" si="31">(I127/H127)*100</f>
        <v>0</v>
      </c>
    </row>
    <row r="128" spans="2:10" ht="20.100000000000001" customHeight="1" x14ac:dyDescent="0.25">
      <c r="B128" s="273" t="s">
        <v>175</v>
      </c>
      <c r="C128" s="274"/>
      <c r="D128" s="274"/>
      <c r="E128" s="275"/>
      <c r="F128" s="190">
        <v>2700</v>
      </c>
      <c r="G128" s="190">
        <v>2700</v>
      </c>
      <c r="H128" s="190">
        <v>2700</v>
      </c>
      <c r="I128" s="190">
        <v>0</v>
      </c>
      <c r="J128" s="203">
        <f t="shared" si="31"/>
        <v>0</v>
      </c>
    </row>
    <row r="129" spans="2:10" ht="20.100000000000001" customHeight="1" x14ac:dyDescent="0.25">
      <c r="B129" s="273" t="s">
        <v>176</v>
      </c>
      <c r="C129" s="274"/>
      <c r="D129" s="274"/>
      <c r="E129" s="275"/>
      <c r="F129" s="190">
        <v>0</v>
      </c>
      <c r="G129" s="190">
        <v>0</v>
      </c>
      <c r="H129" s="190">
        <v>0</v>
      </c>
      <c r="I129" s="190">
        <v>0</v>
      </c>
      <c r="J129" s="203">
        <v>0</v>
      </c>
    </row>
    <row r="130" spans="2:10" ht="20.100000000000001" customHeight="1" x14ac:dyDescent="0.25">
      <c r="B130" s="273" t="s">
        <v>181</v>
      </c>
      <c r="C130" s="274"/>
      <c r="D130" s="274"/>
      <c r="E130" s="275"/>
      <c r="F130" s="190">
        <v>3400</v>
      </c>
      <c r="G130" s="190">
        <v>15000</v>
      </c>
      <c r="H130" s="190">
        <v>15000</v>
      </c>
      <c r="I130" s="190">
        <v>3427.68</v>
      </c>
      <c r="J130" s="203">
        <f t="shared" si="31"/>
        <v>22.851199999999999</v>
      </c>
    </row>
    <row r="131" spans="2:10" ht="20.100000000000001" customHeight="1" x14ac:dyDescent="0.25">
      <c r="B131" s="279" t="s">
        <v>142</v>
      </c>
      <c r="C131" s="280"/>
      <c r="D131" s="280"/>
      <c r="E131" s="281"/>
      <c r="F131" s="141">
        <f>SUM(F132)</f>
        <v>200500</v>
      </c>
      <c r="G131" s="141">
        <f t="shared" ref="G131:I131" si="32">SUM(G132)</f>
        <v>168960</v>
      </c>
      <c r="H131" s="141">
        <f t="shared" si="32"/>
        <v>168960</v>
      </c>
      <c r="I131" s="141">
        <f t="shared" si="32"/>
        <v>105993.30000000002</v>
      </c>
      <c r="J131" s="150">
        <f t="shared" si="22"/>
        <v>62.732776988636374</v>
      </c>
    </row>
    <row r="132" spans="2:10" ht="20.100000000000001" customHeight="1" x14ac:dyDescent="0.25">
      <c r="B132" s="279" t="s">
        <v>143</v>
      </c>
      <c r="C132" s="280"/>
      <c r="D132" s="280"/>
      <c r="E132" s="281"/>
      <c r="F132" s="141">
        <f>SUM(F133,F136,F148)</f>
        <v>200500</v>
      </c>
      <c r="G132" s="141">
        <f t="shared" ref="G132:I132" si="33">SUM(G133,G136,G148)</f>
        <v>168960</v>
      </c>
      <c r="H132" s="141">
        <f t="shared" si="33"/>
        <v>168960</v>
      </c>
      <c r="I132" s="141">
        <f t="shared" si="33"/>
        <v>105993.30000000002</v>
      </c>
      <c r="J132" s="150">
        <f t="shared" si="22"/>
        <v>62.732776988636374</v>
      </c>
    </row>
    <row r="133" spans="2:10" ht="20.100000000000001" customHeight="1" x14ac:dyDescent="0.25">
      <c r="B133" s="276" t="s">
        <v>126</v>
      </c>
      <c r="C133" s="277"/>
      <c r="D133" s="277"/>
      <c r="E133" s="278"/>
      <c r="F133" s="99">
        <f>SUM(F134:F135)</f>
        <v>0</v>
      </c>
      <c r="G133" s="99">
        <f t="shared" ref="G133:I133" si="34">SUM(G134:G135)</f>
        <v>0</v>
      </c>
      <c r="H133" s="99">
        <f t="shared" si="34"/>
        <v>0</v>
      </c>
      <c r="I133" s="99">
        <f t="shared" si="34"/>
        <v>0</v>
      </c>
      <c r="J133" s="151">
        <v>0</v>
      </c>
    </row>
    <row r="134" spans="2:10" ht="20.100000000000001" customHeight="1" x14ac:dyDescent="0.25">
      <c r="B134" s="273" t="s">
        <v>149</v>
      </c>
      <c r="C134" s="274"/>
      <c r="D134" s="274"/>
      <c r="E134" s="275"/>
      <c r="F134" s="190">
        <v>0</v>
      </c>
      <c r="G134" s="190">
        <v>0</v>
      </c>
      <c r="H134" s="190">
        <v>0</v>
      </c>
      <c r="I134" s="190">
        <v>0</v>
      </c>
      <c r="J134" s="203">
        <v>0</v>
      </c>
    </row>
    <row r="135" spans="2:10" ht="20.100000000000001" customHeight="1" x14ac:dyDescent="0.25">
      <c r="B135" s="273" t="s">
        <v>151</v>
      </c>
      <c r="C135" s="274"/>
      <c r="D135" s="274"/>
      <c r="E135" s="275"/>
      <c r="F135" s="190">
        <v>0</v>
      </c>
      <c r="G135" s="190">
        <v>0</v>
      </c>
      <c r="H135" s="190">
        <v>0</v>
      </c>
      <c r="I135" s="190">
        <v>0</v>
      </c>
      <c r="J135" s="203">
        <v>0</v>
      </c>
    </row>
    <row r="136" spans="2:10" ht="20.100000000000001" customHeight="1" x14ac:dyDescent="0.25">
      <c r="B136" s="276" t="s">
        <v>127</v>
      </c>
      <c r="C136" s="277"/>
      <c r="D136" s="277"/>
      <c r="E136" s="278"/>
      <c r="F136" s="99">
        <f>SUM(F137:F147)</f>
        <v>139200</v>
      </c>
      <c r="G136" s="99">
        <f t="shared" ref="G136:I136" si="35">SUM(G137:G147)</f>
        <v>82503</v>
      </c>
      <c r="H136" s="99">
        <f t="shared" si="35"/>
        <v>82503</v>
      </c>
      <c r="I136" s="99">
        <f t="shared" si="35"/>
        <v>68564.98000000001</v>
      </c>
      <c r="J136" s="151">
        <f t="shared" si="22"/>
        <v>83.106044628680181</v>
      </c>
    </row>
    <row r="137" spans="2:10" ht="20.100000000000001" customHeight="1" x14ac:dyDescent="0.25">
      <c r="B137" s="273" t="s">
        <v>152</v>
      </c>
      <c r="C137" s="274"/>
      <c r="D137" s="274"/>
      <c r="E137" s="275"/>
      <c r="F137" s="190">
        <v>1000</v>
      </c>
      <c r="G137" s="190">
        <v>1003</v>
      </c>
      <c r="H137" s="190">
        <v>1003</v>
      </c>
      <c r="I137" s="190">
        <v>229.48</v>
      </c>
      <c r="J137" s="203">
        <f t="shared" si="22"/>
        <v>22.879361914257228</v>
      </c>
    </row>
    <row r="138" spans="2:10" ht="20.100000000000001" customHeight="1" x14ac:dyDescent="0.25">
      <c r="B138" s="273" t="s">
        <v>155</v>
      </c>
      <c r="C138" s="274"/>
      <c r="D138" s="274"/>
      <c r="E138" s="275"/>
      <c r="F138" s="190">
        <v>5000</v>
      </c>
      <c r="G138" s="190">
        <v>1800</v>
      </c>
      <c r="H138" s="190">
        <v>1800</v>
      </c>
      <c r="I138" s="190">
        <v>1014.09</v>
      </c>
      <c r="J138" s="203">
        <f t="shared" si="22"/>
        <v>56.338333333333338</v>
      </c>
    </row>
    <row r="139" spans="2:10" ht="20.100000000000001" customHeight="1" x14ac:dyDescent="0.25">
      <c r="B139" s="288" t="s">
        <v>157</v>
      </c>
      <c r="C139" s="289"/>
      <c r="D139" s="289"/>
      <c r="E139" s="290"/>
      <c r="F139" s="190">
        <v>3700</v>
      </c>
      <c r="G139" s="190">
        <v>3700</v>
      </c>
      <c r="H139" s="190">
        <v>3700</v>
      </c>
      <c r="I139" s="190">
        <v>1393.86</v>
      </c>
      <c r="J139" s="203">
        <f t="shared" si="22"/>
        <v>37.671891891891889</v>
      </c>
    </row>
    <row r="140" spans="2:10" ht="20.100000000000001" customHeight="1" x14ac:dyDescent="0.25">
      <c r="B140" s="288" t="s">
        <v>158</v>
      </c>
      <c r="C140" s="289"/>
      <c r="D140" s="289"/>
      <c r="E140" s="290"/>
      <c r="F140" s="190">
        <v>2500</v>
      </c>
      <c r="G140" s="190">
        <v>1000</v>
      </c>
      <c r="H140" s="190">
        <v>1000</v>
      </c>
      <c r="I140" s="190">
        <v>0</v>
      </c>
      <c r="J140" s="203">
        <f t="shared" si="22"/>
        <v>0</v>
      </c>
    </row>
    <row r="141" spans="2:10" ht="20.100000000000001" customHeight="1" x14ac:dyDescent="0.25">
      <c r="B141" s="288" t="s">
        <v>159</v>
      </c>
      <c r="C141" s="289"/>
      <c r="D141" s="289"/>
      <c r="E141" s="290"/>
      <c r="F141" s="190">
        <v>2000</v>
      </c>
      <c r="G141" s="190">
        <v>2000</v>
      </c>
      <c r="H141" s="190">
        <v>2000</v>
      </c>
      <c r="I141" s="190">
        <v>1114</v>
      </c>
      <c r="J141" s="203">
        <f t="shared" si="22"/>
        <v>55.7</v>
      </c>
    </row>
    <row r="142" spans="2:10" ht="20.100000000000001" customHeight="1" x14ac:dyDescent="0.25">
      <c r="B142" s="273" t="s">
        <v>160</v>
      </c>
      <c r="C142" s="274"/>
      <c r="D142" s="274"/>
      <c r="E142" s="275"/>
      <c r="F142" s="190">
        <v>5000</v>
      </c>
      <c r="G142" s="190">
        <v>3000</v>
      </c>
      <c r="H142" s="190">
        <v>3000</v>
      </c>
      <c r="I142" s="190">
        <v>3572</v>
      </c>
      <c r="J142" s="203">
        <f t="shared" si="22"/>
        <v>119.06666666666668</v>
      </c>
    </row>
    <row r="143" spans="2:10" ht="20.100000000000001" customHeight="1" x14ac:dyDescent="0.25">
      <c r="B143" s="273" t="s">
        <v>161</v>
      </c>
      <c r="C143" s="274"/>
      <c r="D143" s="274"/>
      <c r="E143" s="275"/>
      <c r="F143" s="190">
        <v>20000</v>
      </c>
      <c r="G143" s="190">
        <v>20000</v>
      </c>
      <c r="H143" s="190">
        <v>20000</v>
      </c>
      <c r="I143" s="190">
        <v>12466.92</v>
      </c>
      <c r="J143" s="203">
        <f t="shared" ref="J143" si="36">(I143/H143)*100</f>
        <v>62.334599999999995</v>
      </c>
    </row>
    <row r="144" spans="2:10" ht="20.100000000000001" customHeight="1" x14ac:dyDescent="0.25">
      <c r="B144" s="273" t="s">
        <v>162</v>
      </c>
      <c r="C144" s="274"/>
      <c r="D144" s="274"/>
      <c r="E144" s="275"/>
      <c r="F144" s="190">
        <v>18000</v>
      </c>
      <c r="G144" s="190">
        <v>15000</v>
      </c>
      <c r="H144" s="190">
        <v>15000</v>
      </c>
      <c r="I144" s="190">
        <v>11739.87</v>
      </c>
      <c r="J144" s="203">
        <f t="shared" ref="J144:J159" si="37">(I144/H144)*100</f>
        <v>78.265800000000013</v>
      </c>
    </row>
    <row r="145" spans="2:10" ht="20.100000000000001" customHeight="1" x14ac:dyDescent="0.25">
      <c r="B145" s="273" t="s">
        <v>166</v>
      </c>
      <c r="C145" s="274"/>
      <c r="D145" s="274"/>
      <c r="E145" s="275"/>
      <c r="F145" s="190">
        <v>80000</v>
      </c>
      <c r="G145" s="190">
        <v>33000</v>
      </c>
      <c r="H145" s="190">
        <v>33000</v>
      </c>
      <c r="I145" s="190">
        <v>36644.04</v>
      </c>
      <c r="J145" s="203">
        <f t="shared" si="37"/>
        <v>111.04254545454546</v>
      </c>
    </row>
    <row r="146" spans="2:10" ht="20.100000000000001" customHeight="1" x14ac:dyDescent="0.25">
      <c r="B146" s="288" t="s">
        <v>168</v>
      </c>
      <c r="C146" s="289"/>
      <c r="D146" s="289"/>
      <c r="E146" s="290"/>
      <c r="F146" s="190">
        <v>1000</v>
      </c>
      <c r="G146" s="190">
        <v>1000</v>
      </c>
      <c r="H146" s="190">
        <v>1000</v>
      </c>
      <c r="I146" s="190">
        <v>0</v>
      </c>
      <c r="J146" s="203">
        <f t="shared" si="37"/>
        <v>0</v>
      </c>
    </row>
    <row r="147" spans="2:10" ht="20.100000000000001" customHeight="1" x14ac:dyDescent="0.25">
      <c r="B147" s="273" t="s">
        <v>184</v>
      </c>
      <c r="C147" s="274"/>
      <c r="D147" s="274"/>
      <c r="E147" s="275"/>
      <c r="F147" s="190">
        <v>1000</v>
      </c>
      <c r="G147" s="190">
        <v>1000</v>
      </c>
      <c r="H147" s="190">
        <v>1000</v>
      </c>
      <c r="I147" s="190">
        <v>390.72</v>
      </c>
      <c r="J147" s="203">
        <f t="shared" si="37"/>
        <v>39.072000000000003</v>
      </c>
    </row>
    <row r="148" spans="2:10" ht="20.100000000000001" customHeight="1" x14ac:dyDescent="0.25">
      <c r="B148" s="276" t="s">
        <v>130</v>
      </c>
      <c r="C148" s="277"/>
      <c r="D148" s="277"/>
      <c r="E148" s="278"/>
      <c r="F148" s="99">
        <f>SUM(F149:F153)</f>
        <v>61300</v>
      </c>
      <c r="G148" s="99">
        <f t="shared" ref="G148:I148" si="38">SUM(G149:G153)</f>
        <v>86457</v>
      </c>
      <c r="H148" s="99">
        <f t="shared" si="38"/>
        <v>86457</v>
      </c>
      <c r="I148" s="99">
        <f t="shared" si="38"/>
        <v>37428.32</v>
      </c>
      <c r="J148" s="151">
        <f t="shared" si="37"/>
        <v>43.291254612119317</v>
      </c>
    </row>
    <row r="149" spans="2:10" ht="20.100000000000001" customHeight="1" x14ac:dyDescent="0.25">
      <c r="B149" s="273" t="s">
        <v>179</v>
      </c>
      <c r="C149" s="274"/>
      <c r="D149" s="274"/>
      <c r="E149" s="275"/>
      <c r="F149" s="190">
        <v>13300</v>
      </c>
      <c r="G149" s="190">
        <v>14000</v>
      </c>
      <c r="H149" s="190">
        <v>14000</v>
      </c>
      <c r="I149" s="190">
        <v>0</v>
      </c>
      <c r="J149" s="203">
        <f t="shared" si="37"/>
        <v>0</v>
      </c>
    </row>
    <row r="150" spans="2:10" ht="20.100000000000001" customHeight="1" x14ac:dyDescent="0.25">
      <c r="B150" s="273" t="s">
        <v>175</v>
      </c>
      <c r="C150" s="274"/>
      <c r="D150" s="274"/>
      <c r="E150" s="275"/>
      <c r="F150" s="190">
        <v>5000</v>
      </c>
      <c r="G150" s="190">
        <v>3000</v>
      </c>
      <c r="H150" s="190">
        <v>3000</v>
      </c>
      <c r="I150" s="190">
        <v>0</v>
      </c>
      <c r="J150" s="203">
        <f t="shared" si="37"/>
        <v>0</v>
      </c>
    </row>
    <row r="151" spans="2:10" ht="20.100000000000001" customHeight="1" x14ac:dyDescent="0.25">
      <c r="B151" s="288" t="s">
        <v>176</v>
      </c>
      <c r="C151" s="289"/>
      <c r="D151" s="289"/>
      <c r="E151" s="290"/>
      <c r="F151" s="190">
        <v>1000</v>
      </c>
      <c r="G151" s="190">
        <v>1000</v>
      </c>
      <c r="H151" s="190">
        <v>1000</v>
      </c>
      <c r="I151" s="190">
        <v>0</v>
      </c>
      <c r="J151" s="203">
        <f t="shared" si="37"/>
        <v>0</v>
      </c>
    </row>
    <row r="152" spans="2:10" ht="20.100000000000001" customHeight="1" x14ac:dyDescent="0.25">
      <c r="B152" s="288" t="s">
        <v>190</v>
      </c>
      <c r="C152" s="289"/>
      <c r="D152" s="289"/>
      <c r="E152" s="290"/>
      <c r="F152" s="190">
        <v>2000</v>
      </c>
      <c r="G152" s="190">
        <v>1000</v>
      </c>
      <c r="H152" s="190">
        <v>1000</v>
      </c>
      <c r="I152" s="190">
        <v>0</v>
      </c>
      <c r="J152" s="203">
        <f t="shared" si="37"/>
        <v>0</v>
      </c>
    </row>
    <row r="153" spans="2:10" ht="20.100000000000001" customHeight="1" x14ac:dyDescent="0.25">
      <c r="B153" s="273" t="s">
        <v>181</v>
      </c>
      <c r="C153" s="274"/>
      <c r="D153" s="274"/>
      <c r="E153" s="275"/>
      <c r="F153" s="190">
        <v>40000</v>
      </c>
      <c r="G153" s="190">
        <v>67457</v>
      </c>
      <c r="H153" s="190">
        <v>67457</v>
      </c>
      <c r="I153" s="190">
        <v>37428.32</v>
      </c>
      <c r="J153" s="203">
        <f t="shared" si="37"/>
        <v>55.484708777443402</v>
      </c>
    </row>
    <row r="154" spans="2:10" ht="20.100000000000001" customHeight="1" x14ac:dyDescent="0.25">
      <c r="B154" s="279" t="s">
        <v>144</v>
      </c>
      <c r="C154" s="280"/>
      <c r="D154" s="280"/>
      <c r="E154" s="281"/>
      <c r="F154" s="141">
        <f>SUM(F155)</f>
        <v>8200</v>
      </c>
      <c r="G154" s="141">
        <f t="shared" ref="G154:I154" si="39">SUM(G155)</f>
        <v>10280</v>
      </c>
      <c r="H154" s="141">
        <f t="shared" si="39"/>
        <v>10280</v>
      </c>
      <c r="I154" s="141">
        <f t="shared" si="39"/>
        <v>8668.01</v>
      </c>
      <c r="J154" s="150">
        <f t="shared" si="37"/>
        <v>84.319163424124511</v>
      </c>
    </row>
    <row r="155" spans="2:10" ht="20.100000000000001" customHeight="1" x14ac:dyDescent="0.25">
      <c r="B155" s="279" t="s">
        <v>145</v>
      </c>
      <c r="C155" s="280"/>
      <c r="D155" s="280"/>
      <c r="E155" s="281"/>
      <c r="F155" s="141">
        <f>SUM(F156)</f>
        <v>8200</v>
      </c>
      <c r="G155" s="141">
        <f t="shared" ref="G155:I155" si="40">SUM(G156)</f>
        <v>10280</v>
      </c>
      <c r="H155" s="141">
        <f t="shared" si="40"/>
        <v>10280</v>
      </c>
      <c r="I155" s="141">
        <f t="shared" si="40"/>
        <v>8668.01</v>
      </c>
      <c r="J155" s="150">
        <f t="shared" si="37"/>
        <v>84.319163424124511</v>
      </c>
    </row>
    <row r="156" spans="2:10" ht="20.100000000000001" customHeight="1" x14ac:dyDescent="0.25">
      <c r="B156" s="276" t="s">
        <v>127</v>
      </c>
      <c r="C156" s="277"/>
      <c r="D156" s="277"/>
      <c r="E156" s="278"/>
      <c r="F156" s="99">
        <f>SUM(F157:F159)</f>
        <v>8200</v>
      </c>
      <c r="G156" s="99">
        <f t="shared" ref="G156:I156" si="41">SUM(G157:G159)</f>
        <v>10280</v>
      </c>
      <c r="H156" s="99">
        <f t="shared" si="41"/>
        <v>10280</v>
      </c>
      <c r="I156" s="99">
        <f t="shared" si="41"/>
        <v>8668.01</v>
      </c>
      <c r="J156" s="151">
        <f t="shared" si="37"/>
        <v>84.319163424124511</v>
      </c>
    </row>
    <row r="157" spans="2:10" ht="20.100000000000001" customHeight="1" x14ac:dyDescent="0.25">
      <c r="B157" s="273" t="s">
        <v>160</v>
      </c>
      <c r="C157" s="274"/>
      <c r="D157" s="274"/>
      <c r="E157" s="275"/>
      <c r="F157" s="190">
        <v>2500</v>
      </c>
      <c r="G157" s="190">
        <v>4182</v>
      </c>
      <c r="H157" s="190">
        <v>4182</v>
      </c>
      <c r="I157" s="190">
        <v>4088.01</v>
      </c>
      <c r="J157" s="203">
        <f t="shared" si="37"/>
        <v>97.752510760401719</v>
      </c>
    </row>
    <row r="158" spans="2:10" ht="20.100000000000001" customHeight="1" x14ac:dyDescent="0.25">
      <c r="B158" s="273" t="s">
        <v>162</v>
      </c>
      <c r="C158" s="274"/>
      <c r="D158" s="274"/>
      <c r="E158" s="275"/>
      <c r="F158" s="190">
        <v>2800</v>
      </c>
      <c r="G158" s="190">
        <v>5098</v>
      </c>
      <c r="H158" s="190">
        <v>5098</v>
      </c>
      <c r="I158" s="190">
        <v>4430.6899999999996</v>
      </c>
      <c r="J158" s="203">
        <f t="shared" si="37"/>
        <v>86.910357002746167</v>
      </c>
    </row>
    <row r="159" spans="2:10" ht="20.100000000000001" customHeight="1" thickBot="1" x14ac:dyDescent="0.3">
      <c r="B159" s="291" t="s">
        <v>166</v>
      </c>
      <c r="C159" s="292"/>
      <c r="D159" s="292"/>
      <c r="E159" s="293"/>
      <c r="F159" s="185">
        <v>2900</v>
      </c>
      <c r="G159" s="185">
        <v>1000</v>
      </c>
      <c r="H159" s="185">
        <v>1000</v>
      </c>
      <c r="I159" s="185">
        <v>149.31</v>
      </c>
      <c r="J159" s="204">
        <f t="shared" si="37"/>
        <v>14.930999999999999</v>
      </c>
    </row>
    <row r="161" spans="8:8" x14ac:dyDescent="0.25">
      <c r="H161" t="s">
        <v>191</v>
      </c>
    </row>
  </sheetData>
  <mergeCells count="155">
    <mergeCell ref="B158:E158"/>
    <mergeCell ref="B159:E159"/>
    <mergeCell ref="B153:E153"/>
    <mergeCell ref="B154:E154"/>
    <mergeCell ref="B155:E155"/>
    <mergeCell ref="B156:E156"/>
    <mergeCell ref="B157:E157"/>
    <mergeCell ref="B145:E145"/>
    <mergeCell ref="B147:E147"/>
    <mergeCell ref="B148:E148"/>
    <mergeCell ref="B149:E149"/>
    <mergeCell ref="B150:E150"/>
    <mergeCell ref="B146:E146"/>
    <mergeCell ref="B151:E151"/>
    <mergeCell ref="B152:E152"/>
    <mergeCell ref="B137:E137"/>
    <mergeCell ref="B138:E138"/>
    <mergeCell ref="B142:E142"/>
    <mergeCell ref="B143:E143"/>
    <mergeCell ref="B144:E144"/>
    <mergeCell ref="B132:E132"/>
    <mergeCell ref="B133:E133"/>
    <mergeCell ref="B134:E134"/>
    <mergeCell ref="B135:E135"/>
    <mergeCell ref="B136:E136"/>
    <mergeCell ref="B139:E139"/>
    <mergeCell ref="B140:E140"/>
    <mergeCell ref="B141:E141"/>
    <mergeCell ref="B126:E126"/>
    <mergeCell ref="B127:E127"/>
    <mergeCell ref="B128:E128"/>
    <mergeCell ref="B130:E130"/>
    <mergeCell ref="B131:E131"/>
    <mergeCell ref="B121:E121"/>
    <mergeCell ref="B122:E122"/>
    <mergeCell ref="B123:E123"/>
    <mergeCell ref="B124:E124"/>
    <mergeCell ref="B125:E125"/>
    <mergeCell ref="B129:E129"/>
    <mergeCell ref="B116:E116"/>
    <mergeCell ref="B117:E117"/>
    <mergeCell ref="B118:E118"/>
    <mergeCell ref="B119:E119"/>
    <mergeCell ref="B120:E120"/>
    <mergeCell ref="B111:E111"/>
    <mergeCell ref="B112:E112"/>
    <mergeCell ref="B113:E113"/>
    <mergeCell ref="B114:E114"/>
    <mergeCell ref="B115:E115"/>
    <mergeCell ref="B103:E103"/>
    <mergeCell ref="B105:E105"/>
    <mergeCell ref="B108:E108"/>
    <mergeCell ref="B109:E109"/>
    <mergeCell ref="B110:E110"/>
    <mergeCell ref="B96:E96"/>
    <mergeCell ref="B97:E97"/>
    <mergeCell ref="B98:E98"/>
    <mergeCell ref="B99:E99"/>
    <mergeCell ref="B100:E100"/>
    <mergeCell ref="B104:E104"/>
    <mergeCell ref="B107:E107"/>
    <mergeCell ref="B106:E106"/>
    <mergeCell ref="B101:E101"/>
    <mergeCell ref="B102:E102"/>
    <mergeCell ref="B91:E91"/>
    <mergeCell ref="B92:E92"/>
    <mergeCell ref="B93:E93"/>
    <mergeCell ref="B94:E94"/>
    <mergeCell ref="B95:E95"/>
    <mergeCell ref="B86:E86"/>
    <mergeCell ref="B87:E87"/>
    <mergeCell ref="B88:E88"/>
    <mergeCell ref="B89:E89"/>
    <mergeCell ref="B90:E90"/>
    <mergeCell ref="B81:E81"/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B71:E71"/>
    <mergeCell ref="B72:E72"/>
    <mergeCell ref="B73:E73"/>
    <mergeCell ref="B74:E74"/>
    <mergeCell ref="B75:E75"/>
    <mergeCell ref="B66:E66"/>
    <mergeCell ref="B67:E67"/>
    <mergeCell ref="B68:E68"/>
    <mergeCell ref="B69:E69"/>
    <mergeCell ref="B70:E70"/>
    <mergeCell ref="B61:E61"/>
    <mergeCell ref="B62:E62"/>
    <mergeCell ref="B63:E63"/>
    <mergeCell ref="B64:E64"/>
    <mergeCell ref="B65:E65"/>
    <mergeCell ref="B56:E56"/>
    <mergeCell ref="B57:E57"/>
    <mergeCell ref="B58:E58"/>
    <mergeCell ref="B59:E59"/>
    <mergeCell ref="B60:E60"/>
    <mergeCell ref="B51:E51"/>
    <mergeCell ref="B52:E52"/>
    <mergeCell ref="B53:E53"/>
    <mergeCell ref="B54:E54"/>
    <mergeCell ref="B55:E55"/>
    <mergeCell ref="B46:E46"/>
    <mergeCell ref="B47:E47"/>
    <mergeCell ref="B48:E48"/>
    <mergeCell ref="B49:E49"/>
    <mergeCell ref="B50:E5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24:E24"/>
    <mergeCell ref="B25:E25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5:J5"/>
    <mergeCell ref="B7:E7"/>
    <mergeCell ref="B8:E8"/>
    <mergeCell ref="B3:J3"/>
    <mergeCell ref="B10:E10"/>
    <mergeCell ref="B9:E9"/>
    <mergeCell ref="B21:E21"/>
    <mergeCell ref="B22:E22"/>
    <mergeCell ref="B23:E23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NASLOVNICA</vt:lpstr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rashoda'!Print_Area</vt:lpstr>
      <vt:lpstr>NASLOVNICA!Print_Area</vt:lpstr>
      <vt:lpstr>'Rashodi prema funkcijskoj k '!Print_Area</vt:lpstr>
      <vt:lpstr>'Rashodi prema izvorima finan'!Print_Area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PP Učka Manuela</cp:lastModifiedBy>
  <cp:lastPrinted>2025-02-21T09:39:19Z</cp:lastPrinted>
  <dcterms:created xsi:type="dcterms:W3CDTF">2022-08-12T12:51:27Z</dcterms:created>
  <dcterms:modified xsi:type="dcterms:W3CDTF">2025-02-21T09:40:03Z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